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L:\Restricted\Dotace\Data\Dotace\modernizace\Programové období 2021 - 2027\6. kolo\odeslano\SH - Výrobna krmiva v Údolí u Nových Hradů - 0172\VŘ\Rozpočty\"/>
    </mc:Choice>
  </mc:AlternateContent>
  <xr:revisionPtr revIDLastSave="0" documentId="13_ncr:1_{4D972819-973A-470E-B4DB-1479126DD20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kapitulace stavby" sheetId="1" r:id="rId1"/>
    <sheet name="1 - Udržovací práce na ob..." sheetId="2" r:id="rId2"/>
    <sheet name="Pokyny pro vyplnění" sheetId="3" r:id="rId3"/>
  </sheets>
  <definedNames>
    <definedName name="_xlnm._FilterDatabase" localSheetId="1" hidden="1">'1 - Udržovací práce na ob...'!$C$98:$K$245</definedName>
    <definedName name="_xlnm.Print_Titles" localSheetId="1">'1 - Udržovací práce na ob...'!$98:$98</definedName>
    <definedName name="_xlnm.Print_Titles" localSheetId="0">'Rekapitulace stavby'!$52:$52</definedName>
    <definedName name="_xlnm.Print_Area" localSheetId="1">'1 - Udržovací práce na ob...'!$C$4:$J$39,'1 - Udržovací práce na ob...'!$C$45:$J$80,'1 - Udržovací práce na ob...'!$C$86:$K$245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81029"/>
</workbook>
</file>

<file path=xl/calcChain.xml><?xml version="1.0" encoding="utf-8"?>
<calcChain xmlns="http://schemas.openxmlformats.org/spreadsheetml/2006/main">
  <c r="J12" i="2" l="1"/>
  <c r="J37" i="2" l="1"/>
  <c r="J36" i="2"/>
  <c r="AY55" i="1"/>
  <c r="J35" i="2"/>
  <c r="AX55" i="1" s="1"/>
  <c r="BI245" i="2"/>
  <c r="BH245" i="2"/>
  <c r="BG245" i="2"/>
  <c r="BF245" i="2"/>
  <c r="T245" i="2"/>
  <c r="T244" i="2" s="1"/>
  <c r="R245" i="2"/>
  <c r="R244" i="2" s="1"/>
  <c r="P245" i="2"/>
  <c r="P244" i="2" s="1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T160" i="2" s="1"/>
  <c r="R161" i="2"/>
  <c r="R160" i="2" s="1"/>
  <c r="P161" i="2"/>
  <c r="P160" i="2" s="1"/>
  <c r="BI158" i="2"/>
  <c r="BH158" i="2"/>
  <c r="BG158" i="2"/>
  <c r="BF158" i="2"/>
  <c r="T158" i="2"/>
  <c r="T157" i="2"/>
  <c r="R158" i="2"/>
  <c r="R157" i="2" s="1"/>
  <c r="P158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T138" i="2" s="1"/>
  <c r="R139" i="2"/>
  <c r="R138" i="2" s="1"/>
  <c r="P139" i="2"/>
  <c r="P138" i="2" s="1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F93" i="2"/>
  <c r="E91" i="2"/>
  <c r="F52" i="2"/>
  <c r="E50" i="2"/>
  <c r="J24" i="2"/>
  <c r="E24" i="2"/>
  <c r="J55" i="2" s="1"/>
  <c r="J23" i="2"/>
  <c r="J21" i="2"/>
  <c r="E21" i="2"/>
  <c r="J95" i="2"/>
  <c r="J20" i="2"/>
  <c r="J18" i="2"/>
  <c r="E18" i="2"/>
  <c r="F55" i="2"/>
  <c r="J17" i="2"/>
  <c r="J15" i="2"/>
  <c r="E15" i="2"/>
  <c r="F54" i="2" s="1"/>
  <c r="J14" i="2"/>
  <c r="J52" i="2"/>
  <c r="E7" i="2"/>
  <c r="E48" i="2" s="1"/>
  <c r="L50" i="1"/>
  <c r="AM50" i="1"/>
  <c r="AM49" i="1"/>
  <c r="L49" i="1"/>
  <c r="AM47" i="1"/>
  <c r="L47" i="1"/>
  <c r="L45" i="1"/>
  <c r="L44" i="1"/>
  <c r="BK237" i="2"/>
  <c r="J231" i="2"/>
  <c r="J200" i="2"/>
  <c r="BK139" i="2"/>
  <c r="J130" i="2"/>
  <c r="BK158" i="2"/>
  <c r="J208" i="2"/>
  <c r="J145" i="2"/>
  <c r="BK208" i="2"/>
  <c r="BK170" i="2"/>
  <c r="BK200" i="2"/>
  <c r="J190" i="2"/>
  <c r="J175" i="2"/>
  <c r="BK110" i="2"/>
  <c r="J210" i="2"/>
  <c r="J245" i="2"/>
  <c r="BK175" i="2"/>
  <c r="J113" i="2"/>
  <c r="BK130" i="2"/>
  <c r="BK216" i="2"/>
  <c r="J103" i="2"/>
  <c r="BK128" i="2"/>
  <c r="BK214" i="2"/>
  <c r="BK153" i="2"/>
  <c r="J216" i="2"/>
  <c r="J143" i="2"/>
  <c r="BK155" i="2"/>
  <c r="J192" i="2"/>
  <c r="BK235" i="2"/>
  <c r="BK190" i="2"/>
  <c r="J128" i="2"/>
  <c r="J235" i="2"/>
  <c r="J139" i="2"/>
  <c r="BK120" i="2"/>
  <c r="J182" i="2"/>
  <c r="J214" i="2"/>
  <c r="J180" i="2"/>
  <c r="J242" i="2"/>
  <c r="J205" i="2"/>
  <c r="BK192" i="2"/>
  <c r="AS54" i="1"/>
  <c r="J110" i="2"/>
  <c r="J122" i="2"/>
  <c r="BK229" i="2"/>
  <c r="J165" i="2"/>
  <c r="J132" i="2"/>
  <c r="BK184" i="2"/>
  <c r="BK145" i="2"/>
  <c r="BK196" i="2"/>
  <c r="J225" i="2"/>
  <c r="BK108" i="2"/>
  <c r="BK194" i="2"/>
  <c r="BK186" i="2"/>
  <c r="J126" i="2"/>
  <c r="BK233" i="2"/>
  <c r="J161" i="2"/>
  <c r="J227" i="2"/>
  <c r="J120" i="2"/>
  <c r="J105" i="2"/>
  <c r="BK217" i="2"/>
  <c r="J198" i="2"/>
  <c r="BK172" i="2"/>
  <c r="BK151" i="2"/>
  <c r="BK118" i="2"/>
  <c r="BK245" i="2"/>
  <c r="J213" i="2"/>
  <c r="BK188" i="2"/>
  <c r="J203" i="2"/>
  <c r="BK223" i="2"/>
  <c r="J233" i="2"/>
  <c r="J237" i="2"/>
  <c r="BK227" i="2"/>
  <c r="J188" i="2"/>
  <c r="J211" i="2"/>
  <c r="BK180" i="2"/>
  <c r="J229" i="2"/>
  <c r="J134" i="2"/>
  <c r="J240" i="2"/>
  <c r="BK203" i="2"/>
  <c r="BK149" i="2"/>
  <c r="J149" i="2"/>
  <c r="BK113" i="2"/>
  <c r="J196" i="2"/>
  <c r="J151" i="2"/>
  <c r="J136" i="2"/>
  <c r="BK122" i="2"/>
  <c r="BK134" i="2"/>
  <c r="J108" i="2"/>
  <c r="BK218" i="2"/>
  <c r="J153" i="2"/>
  <c r="J115" i="2"/>
  <c r="BK103" i="2"/>
  <c r="J116" i="2"/>
  <c r="J223" i="2"/>
  <c r="BK211" i="2"/>
  <c r="J194" i="2"/>
  <c r="J142" i="2"/>
  <c r="J166" i="2"/>
  <c r="J155" i="2"/>
  <c r="BK115" i="2"/>
  <c r="J217" i="2"/>
  <c r="J174" i="2"/>
  <c r="BK174" i="2"/>
  <c r="J221" i="2"/>
  <c r="J170" i="2"/>
  <c r="BK210" i="2"/>
  <c r="J172" i="2"/>
  <c r="BK213" i="2"/>
  <c r="BK142" i="2"/>
  <c r="BK168" i="2"/>
  <c r="BK240" i="2"/>
  <c r="J147" i="2"/>
  <c r="BK177" i="2"/>
  <c r="BK165" i="2"/>
  <c r="BK105" i="2"/>
  <c r="J177" i="2"/>
  <c r="BK225" i="2"/>
  <c r="J218" i="2"/>
  <c r="J184" i="2"/>
  <c r="BK221" i="2"/>
  <c r="BK198" i="2"/>
  <c r="BK166" i="2"/>
  <c r="BK242" i="2"/>
  <c r="J186" i="2"/>
  <c r="BK182" i="2"/>
  <c r="BK143" i="2"/>
  <c r="J168" i="2"/>
  <c r="J118" i="2"/>
  <c r="BK231" i="2"/>
  <c r="J158" i="2"/>
  <c r="BK132" i="2"/>
  <c r="BK147" i="2"/>
  <c r="BK161" i="2"/>
  <c r="BK205" i="2"/>
  <c r="BK136" i="2"/>
  <c r="BK126" i="2"/>
  <c r="BK116" i="2"/>
  <c r="R112" i="2" l="1"/>
  <c r="R102" i="2"/>
  <c r="P112" i="2"/>
  <c r="BK141" i="2"/>
  <c r="J141" i="2" s="1"/>
  <c r="J68" i="2" s="1"/>
  <c r="BK102" i="2"/>
  <c r="J102" i="2" s="1"/>
  <c r="J62" i="2" s="1"/>
  <c r="BK107" i="2"/>
  <c r="J107" i="2"/>
  <c r="J63" i="2"/>
  <c r="R107" i="2"/>
  <c r="BK125" i="2"/>
  <c r="T164" i="2"/>
  <c r="BK179" i="2"/>
  <c r="J179" i="2" s="1"/>
  <c r="J74" i="2" s="1"/>
  <c r="T102" i="2"/>
  <c r="T112" i="2"/>
  <c r="P125" i="2"/>
  <c r="P141" i="2"/>
  <c r="R167" i="2"/>
  <c r="BK112" i="2"/>
  <c r="J112" i="2" s="1"/>
  <c r="J64" i="2" s="1"/>
  <c r="R125" i="2"/>
  <c r="T141" i="2"/>
  <c r="P167" i="2"/>
  <c r="T207" i="2"/>
  <c r="P102" i="2"/>
  <c r="P107" i="2"/>
  <c r="T107" i="2"/>
  <c r="T125" i="2"/>
  <c r="R141" i="2"/>
  <c r="BK164" i="2"/>
  <c r="J164" i="2"/>
  <c r="J72" i="2" s="1"/>
  <c r="P164" i="2"/>
  <c r="R164" i="2"/>
  <c r="BK167" i="2"/>
  <c r="J167" i="2" s="1"/>
  <c r="J73" i="2" s="1"/>
  <c r="T167" i="2"/>
  <c r="P179" i="2"/>
  <c r="R179" i="2"/>
  <c r="T179" i="2"/>
  <c r="BK202" i="2"/>
  <c r="J202" i="2" s="1"/>
  <c r="J75" i="2" s="1"/>
  <c r="P202" i="2"/>
  <c r="R202" i="2"/>
  <c r="T202" i="2"/>
  <c r="BK207" i="2"/>
  <c r="J207" i="2" s="1"/>
  <c r="J76" i="2" s="1"/>
  <c r="P207" i="2"/>
  <c r="R207" i="2"/>
  <c r="BK220" i="2"/>
  <c r="J220" i="2" s="1"/>
  <c r="J77" i="2" s="1"/>
  <c r="P220" i="2"/>
  <c r="R220" i="2"/>
  <c r="T220" i="2"/>
  <c r="BK239" i="2"/>
  <c r="J239" i="2" s="1"/>
  <c r="J78" i="2" s="1"/>
  <c r="P239" i="2"/>
  <c r="R239" i="2"/>
  <c r="T239" i="2"/>
  <c r="BK138" i="2"/>
  <c r="J138" i="2" s="1"/>
  <c r="J67" i="2" s="1"/>
  <c r="BK157" i="2"/>
  <c r="J157" i="2" s="1"/>
  <c r="J69" i="2" s="1"/>
  <c r="BK160" i="2"/>
  <c r="J160" i="2" s="1"/>
  <c r="J70" i="2" s="1"/>
  <c r="BK244" i="2"/>
  <c r="J244" i="2" s="1"/>
  <c r="J79" i="2" s="1"/>
  <c r="BE118" i="2"/>
  <c r="BE122" i="2"/>
  <c r="BE130" i="2"/>
  <c r="BE134" i="2"/>
  <c r="E89" i="2"/>
  <c r="F96" i="2"/>
  <c r="BE165" i="2"/>
  <c r="J93" i="2"/>
  <c r="BE110" i="2"/>
  <c r="BE145" i="2"/>
  <c r="BE149" i="2"/>
  <c r="BE161" i="2"/>
  <c r="BE170" i="2"/>
  <c r="BE175" i="2"/>
  <c r="BE180" i="2"/>
  <c r="BE184" i="2"/>
  <c r="BE105" i="2"/>
  <c r="BE115" i="2"/>
  <c r="BE139" i="2"/>
  <c r="BE113" i="2"/>
  <c r="BE116" i="2"/>
  <c r="BE233" i="2"/>
  <c r="J54" i="2"/>
  <c r="J96" i="2"/>
  <c r="BE166" i="2"/>
  <c r="BE182" i="2"/>
  <c r="BE186" i="2"/>
  <c r="BE194" i="2"/>
  <c r="BE198" i="2"/>
  <c r="F95" i="2"/>
  <c r="BE136" i="2"/>
  <c r="BE142" i="2"/>
  <c r="BE147" i="2"/>
  <c r="BE153" i="2"/>
  <c r="BE158" i="2"/>
  <c r="BE174" i="2"/>
  <c r="BE208" i="2"/>
  <c r="BE210" i="2"/>
  <c r="BE103" i="2"/>
  <c r="BE108" i="2"/>
  <c r="BE120" i="2"/>
  <c r="BE128" i="2"/>
  <c r="BE132" i="2"/>
  <c r="BE143" i="2"/>
  <c r="BE155" i="2"/>
  <c r="BE126" i="2"/>
  <c r="BE151" i="2"/>
  <c r="BE177" i="2"/>
  <c r="BE192" i="2"/>
  <c r="BE203" i="2"/>
  <c r="BE205" i="2"/>
  <c r="BE168" i="2"/>
  <c r="BE172" i="2"/>
  <c r="BE188" i="2"/>
  <c r="BE200" i="2"/>
  <c r="BE211" i="2"/>
  <c r="BE216" i="2"/>
  <c r="BE217" i="2"/>
  <c r="BE221" i="2"/>
  <c r="BE223" i="2"/>
  <c r="BE190" i="2"/>
  <c r="BE196" i="2"/>
  <c r="BE213" i="2"/>
  <c r="BE214" i="2"/>
  <c r="BE218" i="2"/>
  <c r="BE225" i="2"/>
  <c r="BE227" i="2"/>
  <c r="BE229" i="2"/>
  <c r="BE231" i="2"/>
  <c r="BE235" i="2"/>
  <c r="BE237" i="2"/>
  <c r="BE240" i="2"/>
  <c r="BE242" i="2"/>
  <c r="BE245" i="2"/>
  <c r="F34" i="2"/>
  <c r="BA55" i="1" s="1"/>
  <c r="BA54" i="1" s="1"/>
  <c r="AW54" i="1" s="1"/>
  <c r="AK30" i="1" s="1"/>
  <c r="F37" i="2"/>
  <c r="BD55" i="1" s="1"/>
  <c r="BD54" i="1" s="1"/>
  <c r="W33" i="1" s="1"/>
  <c r="F36" i="2"/>
  <c r="BC55" i="1" s="1"/>
  <c r="BC54" i="1" s="1"/>
  <c r="AY54" i="1" s="1"/>
  <c r="J34" i="2"/>
  <c r="AW55" i="1" s="1"/>
  <c r="F35" i="2"/>
  <c r="BB55" i="1" s="1"/>
  <c r="BB54" i="1" s="1"/>
  <c r="AX54" i="1" s="1"/>
  <c r="T124" i="2" l="1"/>
  <c r="R124" i="2"/>
  <c r="P163" i="2"/>
  <c r="P101" i="2"/>
  <c r="T163" i="2"/>
  <c r="R101" i="2"/>
  <c r="R100" i="2" s="1"/>
  <c r="R163" i="2"/>
  <c r="P124" i="2"/>
  <c r="T101" i="2"/>
  <c r="BK124" i="2"/>
  <c r="J124" i="2"/>
  <c r="J65" i="2" s="1"/>
  <c r="BK101" i="2"/>
  <c r="J101" i="2" s="1"/>
  <c r="J61" i="2" s="1"/>
  <c r="J125" i="2"/>
  <c r="J66" i="2"/>
  <c r="BK163" i="2"/>
  <c r="J163" i="2" s="1"/>
  <c r="J71" i="2" s="1"/>
  <c r="W31" i="1"/>
  <c r="J33" i="2"/>
  <c r="AV55" i="1" s="1"/>
  <c r="AT55" i="1" s="1"/>
  <c r="F33" i="2"/>
  <c r="AZ55" i="1" s="1"/>
  <c r="AZ54" i="1" s="1"/>
  <c r="W29" i="1" s="1"/>
  <c r="W30" i="1"/>
  <c r="W32" i="1"/>
  <c r="T100" i="2" l="1"/>
  <c r="P100" i="2"/>
  <c r="P99" i="2"/>
  <c r="AU55" i="1"/>
  <c r="T99" i="2"/>
  <c r="R99" i="2"/>
  <c r="BK100" i="2"/>
  <c r="J100" i="2"/>
  <c r="J60" i="2"/>
  <c r="AV54" i="1"/>
  <c r="AK29" i="1" s="1"/>
  <c r="AU54" i="1"/>
  <c r="BK99" i="2" l="1"/>
  <c r="J99" i="2" s="1"/>
  <c r="J59" i="2" s="1"/>
  <c r="AT54" i="1"/>
  <c r="J30" i="2" l="1"/>
  <c r="AG55" i="1" s="1"/>
  <c r="AG54" i="1" s="1"/>
  <c r="AK26" i="1" s="1"/>
  <c r="J39" i="2" l="1"/>
  <c r="AN55" i="1"/>
  <c r="AK35" i="1"/>
  <c r="AN54" i="1"/>
</calcChain>
</file>

<file path=xl/sharedStrings.xml><?xml version="1.0" encoding="utf-8"?>
<sst xmlns="http://schemas.openxmlformats.org/spreadsheetml/2006/main" count="2117" uniqueCount="676">
  <si>
    <t>Export Komplet</t>
  </si>
  <si>
    <t>VZ</t>
  </si>
  <si>
    <t>2.0</t>
  </si>
  <si>
    <t/>
  </si>
  <si>
    <t>False</t>
  </si>
  <si>
    <t>{36a9dcbf-1b41-49de-821d-8ab4a2b4a2ce}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</si>
  <si>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</si>
  <si>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</si>
  <si>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</si>
  <si>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</si>
  <si>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</si>
  <si>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</si>
  <si>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</si>
  <si>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</si>
  <si>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1</t>
  </si>
  <si>
    <t>Stavba:</t>
  </si>
  <si>
    <t>Udržovací práce na objektu parc.č.st. 195 k.ú. Údolí u Nových Hradů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</si>
  <si>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</si>
  <si>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</si>
  <si>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</si>
  <si>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</si>
  <si>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</si>
  <si>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</si>
  <si>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</si>
  <si>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</si>
  <si>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</si>
  <si>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</si>
  <si>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</si>
  <si>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</si>
  <si>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</si>
  <si>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</si>
  <si>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</si>
  <si>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</si>
  <si>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</si>
  <si>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</si>
  <si>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</si>
  <si>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</si>
  <si>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</si>
  <si>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</si>
  <si>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</si>
  <si>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</si>
  <si>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</si>
  <si>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</si>
  <si>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</si>
  <si>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</si>
  <si>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</si>
  <si>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</si>
  <si>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</si>
  <si>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</si>
  <si>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</si>
  <si>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</si>
  <si>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</si>
  <si>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</si>
  <si>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</si>
  <si>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</si>
  <si>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</si>
  <si>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</si>
  <si>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</si>
  <si>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</si>
  <si>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</si>
  <si>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</si>
  <si>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</si>
  <si>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</si>
  <si>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</si>
  <si>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</si>
  <si>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</si>
  <si>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</si>
  <si>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</si>
  <si>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</si>
  <si>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</si>
  <si>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{a36bf13d-a36f-4ce6-965e-39779ad07608}</t>
  </si>
  <si>
    <t>2</t>
  </si>
  <si>
    <t>KRYCÍ LIST SOUPISU PRACÍ</t>
  </si>
  <si>
    <t>Objekt:</t>
  </si>
  <si>
    <t>1 - Udržovací práce na objektu parc.č.st. 195 k.ú. Údolí u Nových Hradů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</si>
  <si>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</si>
  <si>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</si>
  <si>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</si>
  <si>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</si>
  <si>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</si>
  <si>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</si>
  <si>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</si>
  <si>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</si>
  <si>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</si>
  <si>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</si>
  <si>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</si>
  <si>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Dokončovací konstrukce a práce pozemních staveb</t>
  </si>
  <si>
    <t xml:space="preserve">      96 - Bourání konstrukcí</t>
  </si>
  <si>
    <t xml:space="preserve">    997 - Doprava suti a vybouraných hmot</t>
  </si>
  <si>
    <t xml:space="preserve">    998 - Přesun hmot</t>
  </si>
  <si>
    <t>PSV - Práce a dodávky PSV</t>
  </si>
  <si>
    <t xml:space="preserve">    740 - Elektromontáže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</si>
  <si>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</si>
  <si>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</si>
  <si>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</si>
  <si>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</si>
  <si>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</si>
  <si>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</si>
  <si>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</si>
  <si>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</si>
  <si>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</si>
  <si>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</si>
  <si>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</si>
  <si>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</si>
  <si>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</si>
  <si>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</si>
  <si>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</si>
  <si>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</si>
  <si>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</si>
  <si>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</si>
  <si>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</si>
  <si>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</si>
  <si>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</si>
  <si>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</si>
  <si>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</si>
  <si>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</si>
  <si>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</si>
  <si>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61</t>
  </si>
  <si>
    <t>Úprava povrchů vnitřních</t>
  </si>
  <si>
    <t>K</t>
  </si>
  <si>
    <t>612131121</t>
  </si>
  <si>
    <t>Podkladní a spojovací vrstva vnitřních omítaných ploch penetrace disperzní nanášená ručně stěn</t>
  </si>
  <si>
    <t>m2</t>
  </si>
  <si>
    <t>CS ÚRS 2025 02</t>
  </si>
  <si>
    <t>4</t>
  </si>
  <si>
    <t>3</t>
  </si>
  <si>
    <t>-970736138</t>
  </si>
  <si>
    <t>Online PSC</t>
  </si>
  <si>
    <t>https://podminky.urs.cz/item/CS_URS_2025_02/612131121</t>
  </si>
  <si>
    <t>612321111</t>
  </si>
  <si>
    <t>Omítka vápenocementová vnitřních ploch nanášená ručně jednovrstvá, tloušťky do 10 mm hrubá zatřená svislých konstrukcí stěn</t>
  </si>
  <si>
    <t>1470874636</t>
  </si>
  <si>
    <t>https://podminky.urs.cz/item/CS_URS_2025_02/612321111</t>
  </si>
  <si>
    <t>62</t>
  </si>
  <si>
    <t>Úprava povrchů vnějších</t>
  </si>
  <si>
    <t>622131121</t>
  </si>
  <si>
    <t>Podkladní a spojovací vrstva vnějších omítaných ploch penetrace nanášená ručně stěn</t>
  </si>
  <si>
    <t>-107731983</t>
  </si>
  <si>
    <t>https://podminky.urs.cz/item/CS_URS_2025_02/622131121</t>
  </si>
  <si>
    <t>622321111</t>
  </si>
  <si>
    <t>Omítka vápenocementová vnějších ploch nanášená ručně jednovrstvá, tloušťky do 15 mm hrubá zatřená stěn</t>
  </si>
  <si>
    <t>1685593199</t>
  </si>
  <si>
    <t>https://podminky.urs.cz/item/CS_URS_2025_02/622321111</t>
  </si>
  <si>
    <t>64</t>
  </si>
  <si>
    <t>Osazování výplní otvorů</t>
  </si>
  <si>
    <t>5</t>
  </si>
  <si>
    <t>646171114</t>
  </si>
  <si>
    <t>Montáž prosvětlovacích pásů stěn ocelových konstrukcí z ocelových rámů, s výplní polykarbonátovou deskou, plochy otvoru přes 15 m2</t>
  </si>
  <si>
    <t>1078015852</t>
  </si>
  <si>
    <t>https://podminky.urs.cz/item/CS_URS_2025_02/646171114</t>
  </si>
  <si>
    <t>M</t>
  </si>
  <si>
    <t>283187x</t>
  </si>
  <si>
    <t>polykarbonát</t>
  </si>
  <si>
    <t>8</t>
  </si>
  <si>
    <t>-393750403</t>
  </si>
  <si>
    <t>7</t>
  </si>
  <si>
    <t>631311135</t>
  </si>
  <si>
    <t>Mazanina z betonu prostého bez zvýšených nároků na prostředí tl. přes 120 do 240 mm tř. C 20/25</t>
  </si>
  <si>
    <t>m3</t>
  </si>
  <si>
    <t>1310148761</t>
  </si>
  <si>
    <t>https://podminky.urs.cz/item/CS_URS_2025_02/631311135</t>
  </si>
  <si>
    <t>631319013</t>
  </si>
  <si>
    <t>Příplatek k cenám mazanin za úpravu povrchu mazaniny přehlazením, mazanina tl. přes 120 do 240 mm</t>
  </si>
  <si>
    <t>-536589183</t>
  </si>
  <si>
    <t>https://podminky.urs.cz/item/CS_URS_2025_02/631319013</t>
  </si>
  <si>
    <t>9</t>
  </si>
  <si>
    <t>631319175</t>
  </si>
  <si>
    <t>Příplatek k cenám mazanin za stržení povrchu spodní vrstvy mazaniny latí před vložením výztuže nebo pletiva pro tl. obou vrstev mazaniny přes 120 do 240 mm</t>
  </si>
  <si>
    <t>340391308</t>
  </si>
  <si>
    <t>https://podminky.urs.cz/item/CS_URS_2025_02/631319175</t>
  </si>
  <si>
    <t>10</t>
  </si>
  <si>
    <t>631362021</t>
  </si>
  <si>
    <t>Výztuž mazanin ze svařovaných sítí z drátů typu KARI</t>
  </si>
  <si>
    <t>t</t>
  </si>
  <si>
    <t>466007290</t>
  </si>
  <si>
    <t>https://podminky.urs.cz/item/CS_URS_2025_02/631362021</t>
  </si>
  <si>
    <t>Ostatní konstrukce a práce, bourání</t>
  </si>
  <si>
    <t>94</t>
  </si>
  <si>
    <t>Lešení a stavební výtahy</t>
  </si>
  <si>
    <t>11</t>
  </si>
  <si>
    <t>941211111</t>
  </si>
  <si>
    <t>Lešení řadové rámové lehké pracovní s podlahami s provozním zatížením tř. 3 do 200 kg/m2 šířky tř. SW06 od 0,6 do 0,9 m výšky do 10 m montáž</t>
  </si>
  <si>
    <t>-1601209458</t>
  </si>
  <si>
    <t>https://podminky.urs.cz/item/CS_URS_2025_02/941211111</t>
  </si>
  <si>
    <t>941211211</t>
  </si>
  <si>
    <t>Lešení řadové rámové lehké pracovní s podlahami s provozním zatížením tř. 3 do 200 kg/m2 šířky tř. SW06 od 0,6 do 0,9 m výšky do 10 m příplatek za každý den použití</t>
  </si>
  <si>
    <t>-228558415</t>
  </si>
  <si>
    <t>https://podminky.urs.cz/item/CS_URS_2025_02/941211211</t>
  </si>
  <si>
    <t>13</t>
  </si>
  <si>
    <t>941211811</t>
  </si>
  <si>
    <t>Lešení řadové rámové lehké pracovní s podlahami s provozním zatížením tř. 3 do 200 kg/m2 šířky tř. SW06 od 0,6 do 0,9 m výšky do 10 m demontáž</t>
  </si>
  <si>
    <t>-1030264397</t>
  </si>
  <si>
    <t>https://podminky.urs.cz/item/CS_URS_2025_02/941211811</t>
  </si>
  <si>
    <t>14</t>
  </si>
  <si>
    <t>946112121</t>
  </si>
  <si>
    <t>Věže pojízdné trubkové nebo dílcové s maximálním zatížením podlahy do 200 kg/m2 šířky přes 0,9 do 1,6 m, délky do 3,2 m výšky přes 9,6 m do 10,6 m montáž</t>
  </si>
  <si>
    <t>kus</t>
  </si>
  <si>
    <t>-1399247399</t>
  </si>
  <si>
    <t>https://podminky.urs.cz/item/CS_URS_2025_02/946112121</t>
  </si>
  <si>
    <t>15</t>
  </si>
  <si>
    <t>946112221</t>
  </si>
  <si>
    <t>Věže pojízdné trubkové nebo dílcové s maximálním zatížením podlahy do 200 kg/m2 šířky přes 0,9 do 1,6 m, délky do 3,2 m výšky přes 9,6 m do 10,6 m příplatek k ceně za každý den použití</t>
  </si>
  <si>
    <t>1942987057</t>
  </si>
  <si>
    <t>https://podminky.urs.cz/item/CS_URS_2025_02/946112221</t>
  </si>
  <si>
    <t>16</t>
  </si>
  <si>
    <t>946112821</t>
  </si>
  <si>
    <t>Věže pojízdné trubkové nebo dílcové s maximálním zatížením podlahy do 200 kg/m2 šířky přes 0,9 do 1,6 m, délky do 3,2 m výšky přes 9,6 m do 10,6 m demontáž</t>
  </si>
  <si>
    <t>1876709555</t>
  </si>
  <si>
    <t>https://podminky.urs.cz/item/CS_URS_2025_02/946112821</t>
  </si>
  <si>
    <t>95</t>
  </si>
  <si>
    <t>Dokončovací konstrukce a práce pozemních staveb</t>
  </si>
  <si>
    <t>17</t>
  </si>
  <si>
    <t>952901311</t>
  </si>
  <si>
    <t>Vyčištění budov nebo objektů před předáním do užívání zemědělských budov a objektů jakékoliv výšky podlaží</t>
  </si>
  <si>
    <t>1231322776</t>
  </si>
  <si>
    <t>https://podminky.urs.cz/item/CS_URS_2025_02/952901311</t>
  </si>
  <si>
    <t>96</t>
  </si>
  <si>
    <t>Bourání konstrukcí</t>
  </si>
  <si>
    <t>18</t>
  </si>
  <si>
    <t>K004</t>
  </si>
  <si>
    <t>Vyklizení objektu před zahájením prací</t>
  </si>
  <si>
    <t>hod</t>
  </si>
  <si>
    <t>-1766822514</t>
  </si>
  <si>
    <t>19</t>
  </si>
  <si>
    <t>968072559</t>
  </si>
  <si>
    <t>Vybourání kovových rámů oken s křídly, dveřních zárubní, vrat, stěn, ostění nebo obkladů vrat, mimo posuvných a skládacích, plochy přes 5 m2</t>
  </si>
  <si>
    <t>-694359177</t>
  </si>
  <si>
    <t>https://podminky.urs.cz/item/CS_URS_2025_02/968072559</t>
  </si>
  <si>
    <t>20</t>
  </si>
  <si>
    <t>968072456</t>
  </si>
  <si>
    <t>Vybourání kovových rámů oken s křídly, dveřních zárubní, vrat, stěn, ostění nebo obkladů dveřních zárubní, plochy přes 2 m2</t>
  </si>
  <si>
    <t>363037072</t>
  </si>
  <si>
    <t>https://podminky.urs.cz/item/CS_URS_2025_02/968072456</t>
  </si>
  <si>
    <t>978013191</t>
  </si>
  <si>
    <t>Otlučení vápenných nebo vápenocementových omítek vnitřních ploch stěn s vyškrabáním spar, s očištěním zdiva, v rozsahu přes 50 do 100 %</t>
  </si>
  <si>
    <t>-1854922889</t>
  </si>
  <si>
    <t>https://podminky.urs.cz/item/CS_URS_2025_02/978013191</t>
  </si>
  <si>
    <t>22</t>
  </si>
  <si>
    <t>978015391</t>
  </si>
  <si>
    <t>Otlučení vápenných nebo vápenocementových omítek vnějších ploch s vyškrabáním spar a s očištěním zdiva stupně členitosti 1 a 2, v rozsahu přes 80 do 100 %</t>
  </si>
  <si>
    <t>-133606789</t>
  </si>
  <si>
    <t>https://podminky.urs.cz/item/CS_URS_2025_02/978015391</t>
  </si>
  <si>
    <t>23</t>
  </si>
  <si>
    <t>968072247</t>
  </si>
  <si>
    <t>Vybourání kovových rámů oken s křídly, dveřních zárubní, vrat, stěn, ostění nebo obkladů okenních rámů s křídly jednoduchých, plochy přes 4 m2</t>
  </si>
  <si>
    <t>642918681</t>
  </si>
  <si>
    <t>https://podminky.urs.cz/item/CS_URS_2025_02/968072247</t>
  </si>
  <si>
    <t>24</t>
  </si>
  <si>
    <t>965042241</t>
  </si>
  <si>
    <t>Bourání mazanin betonových nebo z litého asfaltu tl. přes 100 mm, plochy přes 4 m2</t>
  </si>
  <si>
    <t>923877009</t>
  </si>
  <si>
    <t>https://podminky.urs.cz/item/CS_URS_2025_02/965042241</t>
  </si>
  <si>
    <t>25</t>
  </si>
  <si>
    <t>965049112</t>
  </si>
  <si>
    <t>Bourání mazanin Příplatek k cenám za bourání mazanin betonových se svařovanou sítí, tl. přes 100 mm</t>
  </si>
  <si>
    <t>1704197116</t>
  </si>
  <si>
    <t>https://podminky.urs.cz/item/CS_URS_2025_02/965049112</t>
  </si>
  <si>
    <t>997</t>
  </si>
  <si>
    <t>Doprava suti a vybouraných hmot</t>
  </si>
  <si>
    <t>26</t>
  </si>
  <si>
    <t>997013113</t>
  </si>
  <si>
    <t>Vnitrostaveništní doprava suti a vybouraných hmot vodorovně do 50 m s naložením základní pro budovy a haly výšky přes 9 do 12 m</t>
  </si>
  <si>
    <t>-1963948046</t>
  </si>
  <si>
    <t>https://podminky.urs.cz/item/CS_URS_2025_02/997013113</t>
  </si>
  <si>
    <t>998</t>
  </si>
  <si>
    <t>Přesun hmot</t>
  </si>
  <si>
    <t>27</t>
  </si>
  <si>
    <t>998014011</t>
  </si>
  <si>
    <t>Přesun hmot pro budovy a haly občanské výstavby, bydlení, výrobu a služby s nosnou svislou konstrukcí montovanou z dílců betonových plošných nebo tyčových s jakýmkoliv obvodovým pláštěm kromě vyzdívaného, i bez pláště vodorovná dopravní vzdálenost do 100 m, pro budovy a haly jednopodlažní</t>
  </si>
  <si>
    <t>-616982591</t>
  </si>
  <si>
    <t>https://podminky.urs.cz/item/CS_URS_2025_02/998014011</t>
  </si>
  <si>
    <t>PSV</t>
  </si>
  <si>
    <t>Práce a dodávky PSV</t>
  </si>
  <si>
    <t>740</t>
  </si>
  <si>
    <t>Elektromontáže</t>
  </si>
  <si>
    <t>28</t>
  </si>
  <si>
    <t>K002</t>
  </si>
  <si>
    <t>kpl</t>
  </si>
  <si>
    <t>1359536223</t>
  </si>
  <si>
    <t>29</t>
  </si>
  <si>
    <t>K003</t>
  </si>
  <si>
    <t>Hromosvod</t>
  </si>
  <si>
    <t>-726839304</t>
  </si>
  <si>
    <t>762</t>
  </si>
  <si>
    <t>Konstrukce tesařské</t>
  </si>
  <si>
    <t>30</t>
  </si>
  <si>
    <t>762331811</t>
  </si>
  <si>
    <t>Demontáž vázaných konstrukcí krovů sklonu do 60° z hranolů, hranolků, fošen, průřezové plochy do 120 cm2</t>
  </si>
  <si>
    <t>m</t>
  </si>
  <si>
    <t>-1181047354</t>
  </si>
  <si>
    <t>https://podminky.urs.cz/item/CS_URS_2025_02/762331811</t>
  </si>
  <si>
    <t>31</t>
  </si>
  <si>
    <t>762083111</t>
  </si>
  <si>
    <t>Impregnace řeziva máčením proti dřevokaznému hmyzu a houbám, třída ohrožení 1 a 2 (dřevo v interiéru)</t>
  </si>
  <si>
    <t>1941073810</t>
  </si>
  <si>
    <t>https://podminky.urs.cz/item/CS_URS_2025_02/762083111</t>
  </si>
  <si>
    <t>32</t>
  </si>
  <si>
    <t>762332121</t>
  </si>
  <si>
    <t>Montáž vázaných konstrukcí krovů střech pultových, sedlových, valbových, stanových čtvercového nebo obdélníkového půdorysu z řeziva hraněného pomocí ocelových spojek (spojky ve specifikaci) průřezové plochy přes 50 do 120 cm2</t>
  </si>
  <si>
    <t>2139939517</t>
  </si>
  <si>
    <t>https://podminky.urs.cz/item/CS_URS_2025_02/762332121</t>
  </si>
  <si>
    <t>33</t>
  </si>
  <si>
    <t>60512125</t>
  </si>
  <si>
    <t>hranol stavební řezivo průřezu do 120cm2 do dl 6m</t>
  </si>
  <si>
    <t>-1367510484</t>
  </si>
  <si>
    <t>34</t>
  </si>
  <si>
    <t>762395000</t>
  </si>
  <si>
    <t>Spojovací prostředky krovů, bednění a laťování, nadstřešních konstrukcí svorníky, prkna, hřebíky, pásová ocel, vruty</t>
  </si>
  <si>
    <t>1502431771</t>
  </si>
  <si>
    <t>https://podminky.urs.cz/item/CS_URS_2025_02/762395000</t>
  </si>
  <si>
    <t>35</t>
  </si>
  <si>
    <t>998762102</t>
  </si>
  <si>
    <t>Přesun hmot pro konstrukce tesařské stanovený z hmotnosti přesunovaného materiálu vodorovná dopravní vzdálenost do 50 m základní v objektech výšky přes 6 do 12 m</t>
  </si>
  <si>
    <t>1371607367</t>
  </si>
  <si>
    <t>https://podminky.urs.cz/item/CS_URS_2025_02/998762102</t>
  </si>
  <si>
    <t>764</t>
  </si>
  <si>
    <t>Konstrukce klempířské</t>
  </si>
  <si>
    <t>36</t>
  </si>
  <si>
    <t>764002801</t>
  </si>
  <si>
    <t>Demontáž klempířských konstrukcí závětrné lišty do suti</t>
  </si>
  <si>
    <t>-1506356571</t>
  </si>
  <si>
    <t>https://podminky.urs.cz/item/CS_URS_2025_02/764002801</t>
  </si>
  <si>
    <t>37</t>
  </si>
  <si>
    <t>764004801</t>
  </si>
  <si>
    <t>Demontáž klempířských konstrukcí žlabu podokapního do suti</t>
  </si>
  <si>
    <t>1696823294</t>
  </si>
  <si>
    <t>https://podminky.urs.cz/item/CS_URS_2025_02/764004801</t>
  </si>
  <si>
    <t>38</t>
  </si>
  <si>
    <t>764004861</t>
  </si>
  <si>
    <t>Demontáž klempířských konstrukcí svodu do suti</t>
  </si>
  <si>
    <t>1902426922</t>
  </si>
  <si>
    <t>https://podminky.urs.cz/item/CS_URS_2025_02/764004861</t>
  </si>
  <si>
    <t>39</t>
  </si>
  <si>
    <t>764211415</t>
  </si>
  <si>
    <t>Oplechování střešních prvků z pozinkovaného plechu hřebene nevětraného s použitím hřebenového plechu rš 400 mm</t>
  </si>
  <si>
    <t>-615005887</t>
  </si>
  <si>
    <t>https://podminky.urs.cz/item/CS_URS_2025_02/764211415</t>
  </si>
  <si>
    <t>40</t>
  </si>
  <si>
    <t>764212404</t>
  </si>
  <si>
    <t>Oplechování střešních prvků z pozinkovaného plechu štítu závětrnou lištou rš 330 mm</t>
  </si>
  <si>
    <t>336549150</t>
  </si>
  <si>
    <t>https://podminky.urs.cz/item/CS_URS_2025_02/764212404</t>
  </si>
  <si>
    <t>41</t>
  </si>
  <si>
    <t>764212433</t>
  </si>
  <si>
    <t>Oplechování střešních prvků z pozinkovaného plechu okapu okapovým plechem střechy rovné rš 250 mm</t>
  </si>
  <si>
    <t>1891160581</t>
  </si>
  <si>
    <t>https://podminky.urs.cz/item/CS_URS_2025_02/764212433</t>
  </si>
  <si>
    <t>42</t>
  </si>
  <si>
    <t>764311414</t>
  </si>
  <si>
    <t>Lemování zdí z pozinkovaného plechu boční nebo horní rovné, střech s krytinou skládanou mimo prejzovou rš 330 mm</t>
  </si>
  <si>
    <t>-900372699</t>
  </si>
  <si>
    <t>https://podminky.urs.cz/item/CS_URS_2025_02/764311414</t>
  </si>
  <si>
    <t>43</t>
  </si>
  <si>
    <t>764511404</t>
  </si>
  <si>
    <t>Žlab podokapní z pozinkovaného plechu včetně háků a čel půlkruhový rš 330 mm</t>
  </si>
  <si>
    <t>1348320725</t>
  </si>
  <si>
    <t>https://podminky.urs.cz/item/CS_URS_2025_02/764511404</t>
  </si>
  <si>
    <t>44</t>
  </si>
  <si>
    <t>764511444</t>
  </si>
  <si>
    <t>Žlab podokapní z pozinkovaného plechu kotlík oválný (trychtýřový), rš žlabu/průměr svodu 330/100 mm</t>
  </si>
  <si>
    <t>789034028</t>
  </si>
  <si>
    <t>https://podminky.urs.cz/item/CS_URS_2025_02/764511444</t>
  </si>
  <si>
    <t>45</t>
  </si>
  <si>
    <t>764518422</t>
  </si>
  <si>
    <t>Svod z pozinkovaného plechu včetně objímek, kolen a odskoků kruhový, průměru 100 mm</t>
  </si>
  <si>
    <t>-132138473</t>
  </si>
  <si>
    <t>https://podminky.urs.cz/item/CS_URS_2025_02/764518422</t>
  </si>
  <si>
    <t>46</t>
  </si>
  <si>
    <t>998764102</t>
  </si>
  <si>
    <t>Přesun hmot pro konstrukce klempířské stanovený z hmotnosti přesunovaného materiálu vodorovná dopravní vzdálenost do 50 m základní v objektech výšky přes 6 do 12 m</t>
  </si>
  <si>
    <t>127874152</t>
  </si>
  <si>
    <t>https://podminky.urs.cz/item/CS_URS_2025_02/998764102</t>
  </si>
  <si>
    <t>765</t>
  </si>
  <si>
    <t>Krytina skládaná</t>
  </si>
  <si>
    <t>47</t>
  </si>
  <si>
    <t>765131851</t>
  </si>
  <si>
    <t>Demontáž vláknocementové krytiny vlnité sklonu do 30° do suti</t>
  </si>
  <si>
    <t>-1479731708</t>
  </si>
  <si>
    <t>https://podminky.urs.cz/item/CS_URS_2025_02/765131851</t>
  </si>
  <si>
    <t>48</t>
  </si>
  <si>
    <t>765131871</t>
  </si>
  <si>
    <t>Demontáž vláknocementové krytiny vlnité sklonu do 30° hřebene nebo nároží do suti</t>
  </si>
  <si>
    <t>-865345133</t>
  </si>
  <si>
    <t>https://podminky.urs.cz/item/CS_URS_2025_02/765131871</t>
  </si>
  <si>
    <t>767</t>
  </si>
  <si>
    <t>Konstrukce zámečnické</t>
  </si>
  <si>
    <t>49</t>
  </si>
  <si>
    <t>767391112</t>
  </si>
  <si>
    <t>Montáž krytiny z tvarovaných plechů trapézových nebo vlnitých, uchycených šroubováním</t>
  </si>
  <si>
    <t>471592778</t>
  </si>
  <si>
    <t>https://podminky.urs.cz/item/CS_URS_2025_02/767391112</t>
  </si>
  <si>
    <t>50</t>
  </si>
  <si>
    <t>15484x</t>
  </si>
  <si>
    <t>plech trapézový s plstí tl. 0,5mm</t>
  </si>
  <si>
    <t>-1416382225</t>
  </si>
  <si>
    <t>51</t>
  </si>
  <si>
    <t>767415122</t>
  </si>
  <si>
    <t>Montáž vnějšího obkladu skládaného pláště plechem tvarovaným výšky budovy přes 6 do 12 m, uchyceným šroubováním</t>
  </si>
  <si>
    <t>-327318552</t>
  </si>
  <si>
    <t>https://podminky.urs.cz/item/CS_URS_2025_02/767415122</t>
  </si>
  <si>
    <t>52</t>
  </si>
  <si>
    <t>1548x1</t>
  </si>
  <si>
    <t xml:space="preserve">plech trapézový </t>
  </si>
  <si>
    <t>-268849244</t>
  </si>
  <si>
    <t>53</t>
  </si>
  <si>
    <t>767415822</t>
  </si>
  <si>
    <t>Demontáž vnějšího obkladu skládaného pláště plechem tvarovaným výšky budovy přes 6 do 12 m, uchyceným šroubováním</t>
  </si>
  <si>
    <t>686369450</t>
  </si>
  <si>
    <t>https://podminky.urs.cz/item/CS_URS_2025_02/767415822</t>
  </si>
  <si>
    <t>54</t>
  </si>
  <si>
    <t>K001</t>
  </si>
  <si>
    <t>D+M rolovací vrata</t>
  </si>
  <si>
    <t>-2002772747</t>
  </si>
  <si>
    <t>55</t>
  </si>
  <si>
    <t>K005</t>
  </si>
  <si>
    <t>D+M plechové dveře vč. zárubně</t>
  </si>
  <si>
    <t>879630889</t>
  </si>
  <si>
    <t>56</t>
  </si>
  <si>
    <t>998767202</t>
  </si>
  <si>
    <t>Přesun hmot pro zámečnické konstrukce stanovený procentní sazbou (%) z ceny vodorovná dopravní vzdálenost do 50 m základní v objektech výšky přes 6 do 12 m</t>
  </si>
  <si>
    <t>%</t>
  </si>
  <si>
    <t>-1904571315</t>
  </si>
  <si>
    <t>https://podminky.urs.cz/item/CS_URS_2025_02/998767202</t>
  </si>
  <si>
    <t>783</t>
  </si>
  <si>
    <t>Dokončovací práce - nátěry</t>
  </si>
  <si>
    <t>57</t>
  </si>
  <si>
    <t>783306811</t>
  </si>
  <si>
    <t>Odstranění nátěrů ze zámečnických konstrukcí oškrábáním</t>
  </si>
  <si>
    <t>1061607395</t>
  </si>
  <si>
    <t>https://podminky.urs.cz/item/CS_URS_2025_02/783306811</t>
  </si>
  <si>
    <t>58</t>
  </si>
  <si>
    <t>783324201</t>
  </si>
  <si>
    <t>Základní antikorozní nátěr zámečnických konstrukcí jednonásobný akrylátový</t>
  </si>
  <si>
    <t>318738977</t>
  </si>
  <si>
    <t>https://podminky.urs.cz/item/CS_URS_2025_02/783324201</t>
  </si>
  <si>
    <t>59</t>
  </si>
  <si>
    <t>783327101</t>
  </si>
  <si>
    <t>Krycí nátěr (email) zámečnických konstrukcí jednonásobný akrylátový</t>
  </si>
  <si>
    <t>952125090</t>
  </si>
  <si>
    <t>https://podminky.urs.cz/item/CS_URS_2025_02/783327101</t>
  </si>
  <si>
    <t>60</t>
  </si>
  <si>
    <t>783801203</t>
  </si>
  <si>
    <t>Příprava podkladu omítek před provedením nátěru okartáčování</t>
  </si>
  <si>
    <t>-87845894</t>
  </si>
  <si>
    <t>https://podminky.urs.cz/item/CS_URS_2025_02/783801203</t>
  </si>
  <si>
    <t>783801503</t>
  </si>
  <si>
    <t>Příprava podkladu omítek před provedením nátěru omytí tlakovou vodou</t>
  </si>
  <si>
    <t>352485267</t>
  </si>
  <si>
    <t>https://podminky.urs.cz/item/CS_URS_2025_02/783801503</t>
  </si>
  <si>
    <t>783813101</t>
  </si>
  <si>
    <t>Penetrační nátěr omítek hladkých betonových povrchů syntetický</t>
  </si>
  <si>
    <t>2027086220</t>
  </si>
  <si>
    <t>https://podminky.urs.cz/item/CS_URS_2025_02/783813101</t>
  </si>
  <si>
    <t>63</t>
  </si>
  <si>
    <t>783817401</t>
  </si>
  <si>
    <t>Krycí (ochranný) nátěr omítek dvojnásobný hladkých betonových povrchů nebo povrchů z desek na bázi dřeva (dřevovláknitých apod.) syntetický</t>
  </si>
  <si>
    <t>889723406</t>
  </si>
  <si>
    <t>https://podminky.urs.cz/item/CS_URS_2025_02/783817401</t>
  </si>
  <si>
    <t>783823135</t>
  </si>
  <si>
    <t>Penetrační nátěr omítek hladkých omítek hladkých, zrnitých tenkovrstvých nebo štukových stupně členitosti 1 a 2 silikonový</t>
  </si>
  <si>
    <t>2098156194</t>
  </si>
  <si>
    <t>https://podminky.urs.cz/item/CS_URS_2025_02/783823135</t>
  </si>
  <si>
    <t>65</t>
  </si>
  <si>
    <t>783827425</t>
  </si>
  <si>
    <t>Krycí (ochranný) nátěr omítek dvojnásobný hladkých omítek hladkých, zrnitých tenkovrstvých nebo štukových stupně členitosti 1 a 2 silikonový</t>
  </si>
  <si>
    <t>1588832834</t>
  </si>
  <si>
    <t>https://podminky.urs.cz/item/CS_URS_2025_02/783827425</t>
  </si>
  <si>
    <t>784</t>
  </si>
  <si>
    <t>Dokončovací práce - malby a tapety</t>
  </si>
  <si>
    <t>66</t>
  </si>
  <si>
    <t>784181125</t>
  </si>
  <si>
    <t>Penetrace podkladu jednonásobná hloubková akrylátová bezbarvá v místnostech výšky přes 5,00 m</t>
  </si>
  <si>
    <t>-1235021565</t>
  </si>
  <si>
    <t>https://podminky.urs.cz/item/CS_URS_2025_02/784181125</t>
  </si>
  <si>
    <t>67</t>
  </si>
  <si>
    <t>784221105</t>
  </si>
  <si>
    <t>Malby z malířských směsí otěruvzdorných za sucha dvojnásobné, bílé za sucha otěruvzdorné dobře v místnostech výšky přes 5,00 m</t>
  </si>
  <si>
    <t>1686044913</t>
  </si>
  <si>
    <t>https://podminky.urs.cz/item/CS_URS_2025_02/784221105</t>
  </si>
  <si>
    <t>VRN</t>
  </si>
  <si>
    <t>Vedlejší rozpočtové náklady</t>
  </si>
  <si>
    <t>68</t>
  </si>
  <si>
    <t>K0042</t>
  </si>
  <si>
    <t>1611694312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</si>
  <si>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</si>
  <si>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</si>
  <si>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</si>
  <si>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</si>
  <si>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</si>
  <si>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</si>
  <si>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</si>
  <si>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</si>
  <si>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</si>
  <si>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</si>
  <si>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</si>
  <si>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</si>
  <si>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</si>
  <si>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</si>
  <si>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</si>
  <si>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</si>
  <si>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</si>
  <si>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</si>
  <si>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</si>
  <si>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</si>
  <si>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</si>
  <si>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</si>
  <si>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</si>
  <si>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</si>
  <si>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</si>
  <si>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</si>
  <si>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</si>
  <si>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</si>
  <si>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</si>
  <si>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</si>
  <si>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</si>
  <si>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</si>
  <si>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</si>
  <si>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</si>
  <si>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</si>
  <si>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</si>
  <si>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</si>
  <si>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</si>
  <si>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</si>
  <si>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</si>
  <si>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</si>
  <si>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</si>
  <si>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</si>
  <si>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</si>
  <si>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</si>
  <si>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</si>
  <si>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</si>
  <si>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</si>
  <si>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</si>
  <si>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</si>
  <si>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</si>
  <si>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</si>
  <si>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</si>
  <si>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</si>
  <si>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</si>
  <si>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</si>
  <si>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</si>
  <si>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</si>
  <si>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</si>
  <si>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</si>
  <si>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</si>
  <si>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</si>
  <si>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</si>
  <si>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</si>
  <si>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</si>
  <si>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</si>
  <si>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</si>
  <si>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</si>
  <si>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</si>
  <si>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</si>
  <si>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</si>
  <si>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</si>
  <si>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</si>
  <si>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</si>
  <si>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</si>
  <si>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</si>
  <si>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</si>
  <si>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</si>
  <si>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</si>
  <si>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</si>
  <si>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</si>
  <si>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</si>
  <si>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</si>
  <si>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</si>
  <si>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</si>
  <si>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</si>
  <si>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</si>
  <si>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</si>
  <si>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</si>
  <si>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</si>
  <si>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</si>
  <si>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</si>
  <si>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</si>
  <si>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</si>
  <si>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</si>
  <si>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</si>
  <si>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</si>
  <si>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</si>
  <si>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</si>
  <si>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</si>
  <si>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</si>
  <si>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</si>
  <si>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</si>
  <si>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</si>
  <si>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</si>
  <si>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</si>
  <si>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</si>
  <si>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</si>
  <si>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</si>
  <si>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</si>
  <si>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</si>
  <si>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</si>
  <si>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</si>
  <si>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</si>
  <si>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</si>
  <si>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</si>
  <si>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</si>
  <si>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</si>
  <si>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</si>
  <si>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</si>
  <si>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</si>
  <si>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</si>
  <si>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</si>
  <si>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</si>
  <si>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</si>
  <si>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</si>
  <si>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</si>
  <si>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</si>
  <si>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</si>
  <si>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</si>
  <si>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</si>
  <si>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</si>
  <si>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</si>
  <si>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</si>
  <si>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</si>
  <si>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</si>
  <si>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</si>
  <si>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</si>
  <si>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</si>
  <si>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</si>
  <si>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</si>
  <si>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</si>
  <si>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</si>
  <si>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</si>
  <si>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</si>
  <si>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</si>
  <si>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</si>
  <si>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</si>
  <si>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</si>
  <si>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</si>
  <si>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</si>
  <si>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</si>
  <si>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</si>
  <si>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</si>
  <si>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</si>
  <si>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</si>
  <si>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</si>
  <si>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</si>
  <si>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</si>
  <si>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</si>
  <si>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</si>
  <si>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</si>
  <si>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</si>
  <si>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</si>
  <si>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</si>
  <si>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</si>
  <si>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</si>
  <si>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</si>
  <si>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</si>
  <si>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</si>
  <si>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</si>
  <si>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</si>
  <si>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</si>
  <si>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</si>
  <si>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</si>
  <si>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</si>
  <si>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</si>
  <si>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</si>
  <si>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</si>
  <si>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</si>
  <si>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</si>
  <si>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</si>
  <si>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</si>
  <si>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</si>
  <si>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</si>
  <si>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</si>
  <si>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</si>
  <si>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</si>
  <si>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SOHORS spol. s r.o.</t>
  </si>
  <si>
    <t>Vyplň údaj</t>
  </si>
  <si>
    <t>466 83 941</t>
  </si>
  <si>
    <t>CZ46683941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</si>
</sst>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4" fontId="18" fillId="0" borderId="0" xfId="0" applyNumberFormat="1" applyFont="1"/>
    <xf numFmtId="166" fontId="26" fillId="0" borderId="13" xfId="0" applyNumberFormat="1" applyFont="1" applyBorder="1"/>
    <xf numFmtId="166" fontId="26" fillId="0" borderId="14" xfId="0" applyNumberFormat="1" applyFont="1" applyBorder="1"/>
    <xf numFmtId="4" fontId="27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6" fillId="0" borderId="23" xfId="0" applyFont="1" applyBorder="1" applyAlignment="1" applyProtection="1">
      <alignment horizontal="center" vertical="center"/>
      <protection locked="0"/>
    </xf>
    <xf numFmtId="49" fontId="16" fillId="0" borderId="23" xfId="0" applyNumberFormat="1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center" vertical="center" wrapText="1"/>
      <protection locked="0"/>
    </xf>
    <xf numFmtId="167" fontId="16" fillId="0" borderId="23" xfId="0" applyNumberFormat="1" applyFont="1" applyBorder="1" applyAlignment="1" applyProtection="1">
      <alignment vertical="center"/>
      <protection locked="0"/>
    </xf>
    <xf numFmtId="4" fontId="16" fillId="0" borderId="23" xfId="0" applyNumberFormat="1" applyFont="1" applyBorder="1" applyAlignment="1" applyProtection="1">
      <alignment vertical="center"/>
      <protection locked="0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6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vertical="center" wrapText="1"/>
    </xf>
    <xf numFmtId="0" fontId="0" fillId="0" borderId="15" xfId="0" applyBorder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0" fillId="0" borderId="15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17" fillId="0" borderId="20" xfId="0" applyFont="1" applyBorder="1" applyAlignment="1">
      <alignment horizontal="left" vertical="center"/>
    </xf>
    <xf numFmtId="0" fontId="17" fillId="0" borderId="21" xfId="0" applyFont="1" applyBorder="1" applyAlignment="1">
      <alignment horizontal="center" vertical="center"/>
    </xf>
    <xf numFmtId="166" fontId="17" fillId="0" borderId="21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vertical="top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0" fontId="33" fillId="0" borderId="1" xfId="0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29" xfId="0" applyFont="1" applyBorder="1" applyAlignment="1">
      <alignment horizontal="left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top"/>
    </xf>
    <xf numFmtId="49" fontId="2" fillId="5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9" fontId="2" fillId="5" borderId="0" xfId="0" applyNumberFormat="1" applyFont="1" applyFill="1" applyAlignment="1" applyProtection="1">
      <alignment horizontal="left" vertical="center"/>
      <protection locked="0"/>
    </xf>
    <xf numFmtId="4" fontId="16" fillId="6" borderId="23" xfId="0" applyNumberFormat="1" applyFont="1" applyFill="1" applyBorder="1" applyAlignment="1" applyProtection="1">
      <alignment vertical="center"/>
      <protection locked="0"/>
    </xf>
    <xf numFmtId="4" fontId="30" fillId="6" borderId="23" xfId="0" applyNumberFormat="1" applyFont="1" applyFill="1" applyBorder="1" applyAlignment="1" applyProtection="1">
      <alignment vertical="center"/>
      <protection locked="0"/>
    </xf>
    <xf numFmtId="167" fontId="16" fillId="6" borderId="23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946112121" TargetMode="External"/><Relationship Id="rId18" Type="http://schemas.openxmlformats.org/officeDocument/2006/relationships/hyperlink" Target="https://podminky.urs.cz/item/CS_URS_2025_02/968072456" TargetMode="External"/><Relationship Id="rId26" Type="http://schemas.openxmlformats.org/officeDocument/2006/relationships/hyperlink" Target="https://podminky.urs.cz/item/CS_URS_2025_02/762331811" TargetMode="External"/><Relationship Id="rId39" Type="http://schemas.openxmlformats.org/officeDocument/2006/relationships/hyperlink" Target="https://podminky.urs.cz/item/CS_URS_2025_02/764511444" TargetMode="External"/><Relationship Id="rId21" Type="http://schemas.openxmlformats.org/officeDocument/2006/relationships/hyperlink" Target="https://podminky.urs.cz/item/CS_URS_2025_02/968072247" TargetMode="External"/><Relationship Id="rId34" Type="http://schemas.openxmlformats.org/officeDocument/2006/relationships/hyperlink" Target="https://podminky.urs.cz/item/CS_URS_2025_02/764211415" TargetMode="External"/><Relationship Id="rId42" Type="http://schemas.openxmlformats.org/officeDocument/2006/relationships/hyperlink" Target="https://podminky.urs.cz/item/CS_URS_2025_02/765131851" TargetMode="External"/><Relationship Id="rId47" Type="http://schemas.openxmlformats.org/officeDocument/2006/relationships/hyperlink" Target="https://podminky.urs.cz/item/CS_URS_2025_02/998767202" TargetMode="External"/><Relationship Id="rId50" Type="http://schemas.openxmlformats.org/officeDocument/2006/relationships/hyperlink" Target="https://podminky.urs.cz/item/CS_URS_2025_02/783327101" TargetMode="External"/><Relationship Id="rId55" Type="http://schemas.openxmlformats.org/officeDocument/2006/relationships/hyperlink" Target="https://podminky.urs.cz/item/CS_URS_2025_02/783823135" TargetMode="External"/><Relationship Id="rId7" Type="http://schemas.openxmlformats.org/officeDocument/2006/relationships/hyperlink" Target="https://podminky.urs.cz/item/CS_URS_2025_02/631319013" TargetMode="External"/><Relationship Id="rId2" Type="http://schemas.openxmlformats.org/officeDocument/2006/relationships/hyperlink" Target="https://podminky.urs.cz/item/CS_URS_2025_02/612321111" TargetMode="External"/><Relationship Id="rId16" Type="http://schemas.openxmlformats.org/officeDocument/2006/relationships/hyperlink" Target="https://podminky.urs.cz/item/CS_URS_2025_02/952901311" TargetMode="External"/><Relationship Id="rId29" Type="http://schemas.openxmlformats.org/officeDocument/2006/relationships/hyperlink" Target="https://podminky.urs.cz/item/CS_URS_2025_02/762395000" TargetMode="External"/><Relationship Id="rId11" Type="http://schemas.openxmlformats.org/officeDocument/2006/relationships/hyperlink" Target="https://podminky.urs.cz/item/CS_URS_2025_02/941211211" TargetMode="External"/><Relationship Id="rId24" Type="http://schemas.openxmlformats.org/officeDocument/2006/relationships/hyperlink" Target="https://podminky.urs.cz/item/CS_URS_2025_02/997013113" TargetMode="External"/><Relationship Id="rId32" Type="http://schemas.openxmlformats.org/officeDocument/2006/relationships/hyperlink" Target="https://podminky.urs.cz/item/CS_URS_2025_02/764004801" TargetMode="External"/><Relationship Id="rId37" Type="http://schemas.openxmlformats.org/officeDocument/2006/relationships/hyperlink" Target="https://podminky.urs.cz/item/CS_URS_2025_02/764311414" TargetMode="External"/><Relationship Id="rId40" Type="http://schemas.openxmlformats.org/officeDocument/2006/relationships/hyperlink" Target="https://podminky.urs.cz/item/CS_URS_2025_02/764518422" TargetMode="External"/><Relationship Id="rId45" Type="http://schemas.openxmlformats.org/officeDocument/2006/relationships/hyperlink" Target="https://podminky.urs.cz/item/CS_URS_2025_02/767415122" TargetMode="External"/><Relationship Id="rId53" Type="http://schemas.openxmlformats.org/officeDocument/2006/relationships/hyperlink" Target="https://podminky.urs.cz/item/CS_URS_2025_02/783813101" TargetMode="External"/><Relationship Id="rId58" Type="http://schemas.openxmlformats.org/officeDocument/2006/relationships/hyperlink" Target="https://podminky.urs.cz/item/CS_URS_2025_02/784221105" TargetMode="External"/><Relationship Id="rId5" Type="http://schemas.openxmlformats.org/officeDocument/2006/relationships/hyperlink" Target="https://podminky.urs.cz/item/CS_URS_2025_02/646171114" TargetMode="External"/><Relationship Id="rId19" Type="http://schemas.openxmlformats.org/officeDocument/2006/relationships/hyperlink" Target="https://podminky.urs.cz/item/CS_URS_2025_02/978013191" TargetMode="External"/><Relationship Id="rId4" Type="http://schemas.openxmlformats.org/officeDocument/2006/relationships/hyperlink" Target="https://podminky.urs.cz/item/CS_URS_2025_02/622321111" TargetMode="External"/><Relationship Id="rId9" Type="http://schemas.openxmlformats.org/officeDocument/2006/relationships/hyperlink" Target="https://podminky.urs.cz/item/CS_URS_2025_02/631362021" TargetMode="External"/><Relationship Id="rId14" Type="http://schemas.openxmlformats.org/officeDocument/2006/relationships/hyperlink" Target="https://podminky.urs.cz/item/CS_URS_2025_02/946112221" TargetMode="External"/><Relationship Id="rId22" Type="http://schemas.openxmlformats.org/officeDocument/2006/relationships/hyperlink" Target="https://podminky.urs.cz/item/CS_URS_2025_02/965042241" TargetMode="External"/><Relationship Id="rId27" Type="http://schemas.openxmlformats.org/officeDocument/2006/relationships/hyperlink" Target="https://podminky.urs.cz/item/CS_URS_2025_02/762083111" TargetMode="External"/><Relationship Id="rId30" Type="http://schemas.openxmlformats.org/officeDocument/2006/relationships/hyperlink" Target="https://podminky.urs.cz/item/CS_URS_2025_02/998762102" TargetMode="External"/><Relationship Id="rId35" Type="http://schemas.openxmlformats.org/officeDocument/2006/relationships/hyperlink" Target="https://podminky.urs.cz/item/CS_URS_2025_02/764212404" TargetMode="External"/><Relationship Id="rId43" Type="http://schemas.openxmlformats.org/officeDocument/2006/relationships/hyperlink" Target="https://podminky.urs.cz/item/CS_URS_2025_02/765131871" TargetMode="External"/><Relationship Id="rId48" Type="http://schemas.openxmlformats.org/officeDocument/2006/relationships/hyperlink" Target="https://podminky.urs.cz/item/CS_URS_2025_02/783306811" TargetMode="External"/><Relationship Id="rId56" Type="http://schemas.openxmlformats.org/officeDocument/2006/relationships/hyperlink" Target="https://podminky.urs.cz/item/CS_URS_2025_02/783827425" TargetMode="External"/><Relationship Id="rId8" Type="http://schemas.openxmlformats.org/officeDocument/2006/relationships/hyperlink" Target="https://podminky.urs.cz/item/CS_URS_2025_02/631319175" TargetMode="External"/><Relationship Id="rId51" Type="http://schemas.openxmlformats.org/officeDocument/2006/relationships/hyperlink" Target="https://podminky.urs.cz/item/CS_URS_2025_02/783801203" TargetMode="External"/><Relationship Id="rId3" Type="http://schemas.openxmlformats.org/officeDocument/2006/relationships/hyperlink" Target="https://podminky.urs.cz/item/CS_URS_2025_02/622131121" TargetMode="External"/><Relationship Id="rId12" Type="http://schemas.openxmlformats.org/officeDocument/2006/relationships/hyperlink" Target="https://podminky.urs.cz/item/CS_URS_2025_02/941211811" TargetMode="External"/><Relationship Id="rId17" Type="http://schemas.openxmlformats.org/officeDocument/2006/relationships/hyperlink" Target="https://podminky.urs.cz/item/CS_URS_2025_02/968072559" TargetMode="External"/><Relationship Id="rId25" Type="http://schemas.openxmlformats.org/officeDocument/2006/relationships/hyperlink" Target="https://podminky.urs.cz/item/CS_URS_2025_02/998014011" TargetMode="External"/><Relationship Id="rId33" Type="http://schemas.openxmlformats.org/officeDocument/2006/relationships/hyperlink" Target="https://podminky.urs.cz/item/CS_URS_2025_02/764004861" TargetMode="External"/><Relationship Id="rId38" Type="http://schemas.openxmlformats.org/officeDocument/2006/relationships/hyperlink" Target="https://podminky.urs.cz/item/CS_URS_2025_02/764511404" TargetMode="External"/><Relationship Id="rId46" Type="http://schemas.openxmlformats.org/officeDocument/2006/relationships/hyperlink" Target="https://podminky.urs.cz/item/CS_URS_2025_02/767415822" TargetMode="External"/><Relationship Id="rId59" Type="http://schemas.openxmlformats.org/officeDocument/2006/relationships/drawing" Target="../drawings/drawing2.xml"/><Relationship Id="rId20" Type="http://schemas.openxmlformats.org/officeDocument/2006/relationships/hyperlink" Target="https://podminky.urs.cz/item/CS_URS_2025_02/978015391" TargetMode="External"/><Relationship Id="rId41" Type="http://schemas.openxmlformats.org/officeDocument/2006/relationships/hyperlink" Target="https://podminky.urs.cz/item/CS_URS_2025_02/998764102" TargetMode="External"/><Relationship Id="rId54" Type="http://schemas.openxmlformats.org/officeDocument/2006/relationships/hyperlink" Target="https://podminky.urs.cz/item/CS_URS_2025_02/783817401" TargetMode="External"/><Relationship Id="rId1" Type="http://schemas.openxmlformats.org/officeDocument/2006/relationships/hyperlink" Target="https://podminky.urs.cz/item/CS_URS_2025_02/612131121" TargetMode="External"/><Relationship Id="rId6" Type="http://schemas.openxmlformats.org/officeDocument/2006/relationships/hyperlink" Target="https://podminky.urs.cz/item/CS_URS_2025_02/631311135" TargetMode="External"/><Relationship Id="rId15" Type="http://schemas.openxmlformats.org/officeDocument/2006/relationships/hyperlink" Target="https://podminky.urs.cz/item/CS_URS_2025_02/946112821" TargetMode="External"/><Relationship Id="rId23" Type="http://schemas.openxmlformats.org/officeDocument/2006/relationships/hyperlink" Target="https://podminky.urs.cz/item/CS_URS_2025_02/965049112" TargetMode="External"/><Relationship Id="rId28" Type="http://schemas.openxmlformats.org/officeDocument/2006/relationships/hyperlink" Target="https://podminky.urs.cz/item/CS_URS_2025_02/762332121" TargetMode="External"/><Relationship Id="rId36" Type="http://schemas.openxmlformats.org/officeDocument/2006/relationships/hyperlink" Target="https://podminky.urs.cz/item/CS_URS_2025_02/764212433" TargetMode="External"/><Relationship Id="rId49" Type="http://schemas.openxmlformats.org/officeDocument/2006/relationships/hyperlink" Target="https://podminky.urs.cz/item/CS_URS_2025_02/783324201" TargetMode="External"/><Relationship Id="rId57" Type="http://schemas.openxmlformats.org/officeDocument/2006/relationships/hyperlink" Target="https://podminky.urs.cz/item/CS_URS_2025_02/784181125" TargetMode="External"/><Relationship Id="rId10" Type="http://schemas.openxmlformats.org/officeDocument/2006/relationships/hyperlink" Target="https://podminky.urs.cz/item/CS_URS_2025_02/941211111" TargetMode="External"/><Relationship Id="rId31" Type="http://schemas.openxmlformats.org/officeDocument/2006/relationships/hyperlink" Target="https://podminky.urs.cz/item/CS_URS_2025_02/764002801" TargetMode="External"/><Relationship Id="rId44" Type="http://schemas.openxmlformats.org/officeDocument/2006/relationships/hyperlink" Target="https://podminky.urs.cz/item/CS_URS_2025_02/767391112" TargetMode="External"/><Relationship Id="rId52" Type="http://schemas.openxmlformats.org/officeDocument/2006/relationships/hyperlink" Target="https://podminky.urs.cz/item/CS_URS_2025_02/78380150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AM47" sqref="AM47:AN4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62" t="s">
        <v>6</v>
      </c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S4" s="14" t="s">
        <v>12</v>
      </c>
    </row>
    <row r="5" spans="1:74" ht="12" customHeight="1">
      <c r="B5" s="17"/>
      <c r="D5" s="20" t="s">
        <v>13</v>
      </c>
      <c r="K5" s="230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R5" s="17"/>
      <c r="BS5" s="14" t="s">
        <v>7</v>
      </c>
    </row>
    <row r="6" spans="1:74" ht="36.950000000000003" customHeight="1">
      <c r="B6" s="17"/>
      <c r="D6" s="22" t="s">
        <v>15</v>
      </c>
      <c r="K6" s="232" t="s">
        <v>16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R6" s="17"/>
      <c r="BS6" s="14" t="s">
        <v>7</v>
      </c>
    </row>
    <row r="7" spans="1:74" ht="12" customHeight="1">
      <c r="B7" s="17"/>
      <c r="D7" s="23" t="s">
        <v>17</v>
      </c>
      <c r="K7" s="21" t="s">
        <v>3</v>
      </c>
      <c r="AK7" s="23" t="s">
        <v>18</v>
      </c>
      <c r="AN7" s="21" t="s">
        <v>3</v>
      </c>
      <c r="AR7" s="17"/>
      <c r="BS7" s="14" t="s">
        <v>7</v>
      </c>
    </row>
    <row r="8" spans="1:74" ht="12" customHeight="1">
      <c r="B8" s="17"/>
      <c r="D8" s="23" t="s">
        <v>19</v>
      </c>
      <c r="K8" s="21" t="s">
        <v>20</v>
      </c>
      <c r="AK8" s="23" t="s">
        <v>21</v>
      </c>
      <c r="AN8" s="276" t="s">
        <v>673</v>
      </c>
      <c r="AR8" s="17"/>
      <c r="BS8" s="14" t="s">
        <v>7</v>
      </c>
    </row>
    <row r="9" spans="1:74" ht="14.45" customHeight="1">
      <c r="B9" s="17"/>
      <c r="AR9" s="17"/>
      <c r="BS9" s="14" t="s">
        <v>7</v>
      </c>
    </row>
    <row r="10" spans="1:74" ht="12" customHeight="1">
      <c r="B10" s="17"/>
      <c r="D10" s="23" t="s">
        <v>22</v>
      </c>
      <c r="AK10" s="23" t="s">
        <v>23</v>
      </c>
      <c r="AN10" s="21" t="s">
        <v>674</v>
      </c>
      <c r="AR10" s="17"/>
      <c r="BS10" s="14" t="s">
        <v>7</v>
      </c>
    </row>
    <row r="11" spans="1:74" ht="18.399999999999999" customHeight="1">
      <c r="B11" s="17"/>
      <c r="E11" s="21" t="s">
        <v>672</v>
      </c>
      <c r="AK11" s="23" t="s">
        <v>24</v>
      </c>
      <c r="AN11" s="21" t="s">
        <v>675</v>
      </c>
      <c r="AR11" s="17"/>
      <c r="BS11" s="14" t="s">
        <v>7</v>
      </c>
    </row>
    <row r="12" spans="1:74" ht="6.95" customHeight="1">
      <c r="B12" s="17"/>
      <c r="AR12" s="17"/>
      <c r="BS12" s="14" t="s">
        <v>7</v>
      </c>
    </row>
    <row r="13" spans="1:74" ht="12" customHeight="1">
      <c r="B13" s="17"/>
      <c r="D13" s="23" t="s">
        <v>25</v>
      </c>
      <c r="AK13" s="23" t="s">
        <v>23</v>
      </c>
      <c r="AN13" s="276" t="s">
        <v>673</v>
      </c>
      <c r="AR13" s="17"/>
      <c r="BS13" s="14" t="s">
        <v>7</v>
      </c>
    </row>
    <row r="14" spans="1:74" ht="12.75">
      <c r="B14" s="17"/>
      <c r="E14" s="274" t="s">
        <v>673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3" t="s">
        <v>24</v>
      </c>
      <c r="AN14" s="276" t="s">
        <v>673</v>
      </c>
      <c r="AR14" s="17"/>
      <c r="BS14" s="14" t="s">
        <v>7</v>
      </c>
    </row>
    <row r="15" spans="1:74" ht="6.95" customHeight="1">
      <c r="B15" s="17"/>
      <c r="AR15" s="17"/>
      <c r="BS15" s="14" t="s">
        <v>4</v>
      </c>
    </row>
    <row r="16" spans="1:74" ht="12" customHeight="1">
      <c r="B16" s="17"/>
      <c r="D16" s="23" t="s">
        <v>26</v>
      </c>
      <c r="AK16" s="23" t="s">
        <v>23</v>
      </c>
      <c r="AN16" s="21" t="s">
        <v>3</v>
      </c>
      <c r="AR16" s="17"/>
      <c r="BS16" s="14" t="s">
        <v>4</v>
      </c>
    </row>
    <row r="17" spans="2:71" ht="18.399999999999999" customHeight="1">
      <c r="B17" s="17"/>
      <c r="E17" s="21" t="s">
        <v>20</v>
      </c>
      <c r="AK17" s="23" t="s">
        <v>24</v>
      </c>
      <c r="AN17" s="21" t="s">
        <v>3</v>
      </c>
      <c r="AR17" s="17"/>
      <c r="BS17" s="14" t="s">
        <v>27</v>
      </c>
    </row>
    <row r="18" spans="2:71" ht="6.95" customHeight="1">
      <c r="B18" s="17"/>
      <c r="AR18" s="17"/>
      <c r="BS18" s="14" t="s">
        <v>7</v>
      </c>
    </row>
    <row r="19" spans="2:71" ht="12" customHeight="1">
      <c r="B19" s="17"/>
      <c r="D19" s="23" t="s">
        <v>28</v>
      </c>
      <c r="AK19" s="23" t="s">
        <v>23</v>
      </c>
      <c r="AN19" s="21" t="s">
        <v>3</v>
      </c>
      <c r="AR19" s="17"/>
      <c r="BS19" s="14" t="s">
        <v>7</v>
      </c>
    </row>
    <row r="20" spans="2:71" ht="18.399999999999999" customHeight="1">
      <c r="B20" s="17"/>
      <c r="E20" s="21" t="s">
        <v>20</v>
      </c>
      <c r="AK20" s="23" t="s">
        <v>24</v>
      </c>
      <c r="AN20" s="21" t="s">
        <v>3</v>
      </c>
      <c r="AR20" s="17"/>
      <c r="BS20" s="14" t="s">
        <v>4</v>
      </c>
    </row>
    <row r="21" spans="2:71" ht="6.95" customHeight="1">
      <c r="B21" s="17"/>
      <c r="AR21" s="17"/>
    </row>
    <row r="22" spans="2:71" ht="12" customHeight="1">
      <c r="B22" s="17"/>
      <c r="D22" s="23" t="s">
        <v>29</v>
      </c>
      <c r="AR22" s="17"/>
    </row>
    <row r="23" spans="2:71" ht="59.25" customHeight="1">
      <c r="B23" s="17"/>
      <c r="E23" s="233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30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34">
        <f>ROUND(AG54,2)</f>
        <v>0</v>
      </c>
      <c r="AL26" s="235"/>
      <c r="AM26" s="235"/>
      <c r="AN26" s="235"/>
      <c r="AO26" s="235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236" t="s">
        <v>31</v>
      </c>
      <c r="M28" s="236"/>
      <c r="N28" s="236"/>
      <c r="O28" s="236"/>
      <c r="P28" s="236"/>
      <c r="W28" s="236" t="s">
        <v>32</v>
      </c>
      <c r="X28" s="236"/>
      <c r="Y28" s="236"/>
      <c r="Z28" s="236"/>
      <c r="AA28" s="236"/>
      <c r="AB28" s="236"/>
      <c r="AC28" s="236"/>
      <c r="AD28" s="236"/>
      <c r="AE28" s="236"/>
      <c r="AK28" s="236" t="s">
        <v>33</v>
      </c>
      <c r="AL28" s="236"/>
      <c r="AM28" s="236"/>
      <c r="AN28" s="236"/>
      <c r="AO28" s="236"/>
      <c r="AR28" s="26"/>
    </row>
    <row r="29" spans="2:71" s="2" customFormat="1" ht="14.45" customHeight="1">
      <c r="B29" s="30"/>
      <c r="D29" s="23" t="s">
        <v>34</v>
      </c>
      <c r="F29" s="23" t="s">
        <v>35</v>
      </c>
      <c r="L29" s="239">
        <v>0.21</v>
      </c>
      <c r="M29" s="238"/>
      <c r="N29" s="238"/>
      <c r="O29" s="238"/>
      <c r="P29" s="238"/>
      <c r="W29" s="237">
        <f>ROUND(AZ54, 2)</f>
        <v>0</v>
      </c>
      <c r="X29" s="238"/>
      <c r="Y29" s="238"/>
      <c r="Z29" s="238"/>
      <c r="AA29" s="238"/>
      <c r="AB29" s="238"/>
      <c r="AC29" s="238"/>
      <c r="AD29" s="238"/>
      <c r="AE29" s="238"/>
      <c r="AK29" s="237">
        <f>ROUND(AV54, 2)</f>
        <v>0</v>
      </c>
      <c r="AL29" s="238"/>
      <c r="AM29" s="238"/>
      <c r="AN29" s="238"/>
      <c r="AO29" s="238"/>
      <c r="AR29" s="30"/>
    </row>
    <row r="30" spans="2:71" s="2" customFormat="1" ht="14.45" customHeight="1">
      <c r="B30" s="30"/>
      <c r="F30" s="23" t="s">
        <v>36</v>
      </c>
      <c r="L30" s="239">
        <v>0.12</v>
      </c>
      <c r="M30" s="238"/>
      <c r="N30" s="238"/>
      <c r="O30" s="238"/>
      <c r="P30" s="238"/>
      <c r="W30" s="237">
        <f>ROUND(BA54, 2)</f>
        <v>0</v>
      </c>
      <c r="X30" s="238"/>
      <c r="Y30" s="238"/>
      <c r="Z30" s="238"/>
      <c r="AA30" s="238"/>
      <c r="AB30" s="238"/>
      <c r="AC30" s="238"/>
      <c r="AD30" s="238"/>
      <c r="AE30" s="238"/>
      <c r="AK30" s="237">
        <f>ROUND(AW54, 2)</f>
        <v>0</v>
      </c>
      <c r="AL30" s="238"/>
      <c r="AM30" s="238"/>
      <c r="AN30" s="238"/>
      <c r="AO30" s="238"/>
      <c r="AR30" s="30"/>
    </row>
    <row r="31" spans="2:71" s="2" customFormat="1" ht="14.45" hidden="1" customHeight="1">
      <c r="B31" s="30"/>
      <c r="F31" s="23" t="s">
        <v>37</v>
      </c>
      <c r="L31" s="239">
        <v>0.21</v>
      </c>
      <c r="M31" s="238"/>
      <c r="N31" s="238"/>
      <c r="O31" s="238"/>
      <c r="P31" s="238"/>
      <c r="W31" s="237">
        <f>ROUND(BB54, 2)</f>
        <v>0</v>
      </c>
      <c r="X31" s="238"/>
      <c r="Y31" s="238"/>
      <c r="Z31" s="238"/>
      <c r="AA31" s="238"/>
      <c r="AB31" s="238"/>
      <c r="AC31" s="238"/>
      <c r="AD31" s="238"/>
      <c r="AE31" s="238"/>
      <c r="AK31" s="237">
        <v>0</v>
      </c>
      <c r="AL31" s="238"/>
      <c r="AM31" s="238"/>
      <c r="AN31" s="238"/>
      <c r="AO31" s="238"/>
      <c r="AR31" s="30"/>
    </row>
    <row r="32" spans="2:71" s="2" customFormat="1" ht="14.45" hidden="1" customHeight="1">
      <c r="B32" s="30"/>
      <c r="F32" s="23" t="s">
        <v>38</v>
      </c>
      <c r="L32" s="239">
        <v>0.12</v>
      </c>
      <c r="M32" s="238"/>
      <c r="N32" s="238"/>
      <c r="O32" s="238"/>
      <c r="P32" s="238"/>
      <c r="W32" s="237">
        <f>ROUND(BC54, 2)</f>
        <v>0</v>
      </c>
      <c r="X32" s="238"/>
      <c r="Y32" s="238"/>
      <c r="Z32" s="238"/>
      <c r="AA32" s="238"/>
      <c r="AB32" s="238"/>
      <c r="AC32" s="238"/>
      <c r="AD32" s="238"/>
      <c r="AE32" s="238"/>
      <c r="AK32" s="237">
        <v>0</v>
      </c>
      <c r="AL32" s="238"/>
      <c r="AM32" s="238"/>
      <c r="AN32" s="238"/>
      <c r="AO32" s="238"/>
      <c r="AR32" s="30"/>
    </row>
    <row r="33" spans="2:44" s="2" customFormat="1" ht="14.45" hidden="1" customHeight="1">
      <c r="B33" s="30"/>
      <c r="F33" s="23" t="s">
        <v>39</v>
      </c>
      <c r="L33" s="239">
        <v>0</v>
      </c>
      <c r="M33" s="238"/>
      <c r="N33" s="238"/>
      <c r="O33" s="238"/>
      <c r="P33" s="238"/>
      <c r="W33" s="237">
        <f>ROUND(BD54, 2)</f>
        <v>0</v>
      </c>
      <c r="X33" s="238"/>
      <c r="Y33" s="238"/>
      <c r="Z33" s="238"/>
      <c r="AA33" s="238"/>
      <c r="AB33" s="238"/>
      <c r="AC33" s="238"/>
      <c r="AD33" s="238"/>
      <c r="AE33" s="238"/>
      <c r="AK33" s="237">
        <v>0</v>
      </c>
      <c r="AL33" s="238"/>
      <c r="AM33" s="238"/>
      <c r="AN33" s="238"/>
      <c r="AO33" s="238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40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41</v>
      </c>
      <c r="U35" s="33"/>
      <c r="V35" s="33"/>
      <c r="W35" s="33"/>
      <c r="X35" s="240" t="s">
        <v>42</v>
      </c>
      <c r="Y35" s="241"/>
      <c r="Z35" s="241"/>
      <c r="AA35" s="241"/>
      <c r="AB35" s="241"/>
      <c r="AC35" s="33"/>
      <c r="AD35" s="33"/>
      <c r="AE35" s="33"/>
      <c r="AF35" s="33"/>
      <c r="AG35" s="33"/>
      <c r="AH35" s="33"/>
      <c r="AI35" s="33"/>
      <c r="AJ35" s="33"/>
      <c r="AK35" s="242">
        <f>SUM(AK26:AK33)</f>
        <v>0</v>
      </c>
      <c r="AL35" s="241"/>
      <c r="AM35" s="241"/>
      <c r="AN35" s="241"/>
      <c r="AO35" s="243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44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44" s="1" customFormat="1" ht="24.95" customHeight="1">
      <c r="B42" s="26"/>
      <c r="C42" s="18" t="s">
        <v>43</v>
      </c>
      <c r="AR42" s="26"/>
    </row>
    <row r="43" spans="2:44" s="1" customFormat="1" ht="6.95" customHeight="1">
      <c r="B43" s="26"/>
      <c r="AR43" s="26"/>
    </row>
    <row r="44" spans="2:44" s="3" customFormat="1" ht="12" customHeight="1">
      <c r="B44" s="39"/>
      <c r="C44" s="23" t="s">
        <v>13</v>
      </c>
      <c r="L44" s="3" t="str">
        <f>K5</f>
        <v>1</v>
      </c>
      <c r="AR44" s="39"/>
    </row>
    <row r="45" spans="2:44" s="4" customFormat="1" ht="36.950000000000003" customHeight="1">
      <c r="B45" s="40"/>
      <c r="C45" s="41" t="s">
        <v>15</v>
      </c>
      <c r="L45" s="244" t="str">
        <f>K6</f>
        <v>Udržovací práce na objektu parc.č.st. 195 k.ú. Údolí u Nových Hradů</v>
      </c>
      <c r="M45" s="245"/>
      <c r="N45" s="245"/>
      <c r="O45" s="245"/>
      <c r="P45" s="245"/>
      <c r="Q45" s="245"/>
      <c r="R45" s="245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  <c r="AF45" s="245"/>
      <c r="AG45" s="245"/>
      <c r="AH45" s="245"/>
      <c r="AI45" s="245"/>
      <c r="AJ45" s="245"/>
      <c r="AK45" s="245"/>
      <c r="AL45" s="245"/>
      <c r="AM45" s="245"/>
      <c r="AN45" s="245"/>
      <c r="AO45" s="245"/>
      <c r="AR45" s="40"/>
    </row>
    <row r="46" spans="2:44" s="1" customFormat="1" ht="6.95" customHeight="1">
      <c r="B46" s="26"/>
      <c r="AR46" s="26"/>
    </row>
    <row r="47" spans="2:44" s="1" customFormat="1" ht="12" customHeight="1">
      <c r="B47" s="26"/>
      <c r="C47" s="23" t="s">
        <v>19</v>
      </c>
      <c r="L47" s="42" t="str">
        <f>IF(K8="","",K8)</f>
        <v xml:space="preserve"> </v>
      </c>
      <c r="AI47" s="23" t="s">
        <v>21</v>
      </c>
      <c r="AM47" s="246" t="str">
        <f>IF(AN8= "","",AN8)</f>
        <v>Vyplň údaj</v>
      </c>
      <c r="AN47" s="246"/>
      <c r="AR47" s="26"/>
    </row>
    <row r="48" spans="2:44" s="1" customFormat="1" ht="6.95" customHeight="1">
      <c r="B48" s="26"/>
      <c r="AR48" s="26"/>
    </row>
    <row r="49" spans="1:91" s="1" customFormat="1" ht="15.2" customHeight="1">
      <c r="B49" s="26"/>
      <c r="C49" s="23" t="s">
        <v>22</v>
      </c>
      <c r="L49" s="3" t="str">
        <f>IF(E11= "","",E11)</f>
        <v>SOHORS spol. s r.o.</v>
      </c>
      <c r="AI49" s="23" t="s">
        <v>26</v>
      </c>
      <c r="AM49" s="247" t="str">
        <f>IF(E17="","",E17)</f>
        <v xml:space="preserve"> </v>
      </c>
      <c r="AN49" s="248"/>
      <c r="AO49" s="248"/>
      <c r="AP49" s="248"/>
      <c r="AR49" s="26"/>
      <c r="AS49" s="249" t="s">
        <v>44</v>
      </c>
      <c r="AT49" s="250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1" s="1" customFormat="1" ht="15.2" customHeight="1">
      <c r="B50" s="26"/>
      <c r="C50" s="23" t="s">
        <v>25</v>
      </c>
      <c r="L50" s="3" t="str">
        <f>IF(E14="","",E14)</f>
        <v>Vyplň údaj</v>
      </c>
      <c r="AI50" s="23" t="s">
        <v>28</v>
      </c>
      <c r="AM50" s="247" t="str">
        <f>IF(E20="","",E20)</f>
        <v xml:space="preserve"> </v>
      </c>
      <c r="AN50" s="248"/>
      <c r="AO50" s="248"/>
      <c r="AP50" s="248"/>
      <c r="AR50" s="26"/>
      <c r="AS50" s="251"/>
      <c r="AT50" s="252"/>
      <c r="BD50" s="47"/>
    </row>
    <row r="51" spans="1:91" s="1" customFormat="1" ht="10.9" customHeight="1">
      <c r="B51" s="26"/>
      <c r="AR51" s="26"/>
      <c r="AS51" s="251"/>
      <c r="AT51" s="252"/>
      <c r="BD51" s="47"/>
    </row>
    <row r="52" spans="1:91" s="1" customFormat="1" ht="29.25" customHeight="1">
      <c r="B52" s="26"/>
      <c r="C52" s="253" t="s">
        <v>45</v>
      </c>
      <c r="D52" s="254"/>
      <c r="E52" s="254"/>
      <c r="F52" s="254"/>
      <c r="G52" s="254"/>
      <c r="H52" s="48"/>
      <c r="I52" s="255" t="s">
        <v>46</v>
      </c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6" t="s">
        <v>47</v>
      </c>
      <c r="AH52" s="254"/>
      <c r="AI52" s="254"/>
      <c r="AJ52" s="254"/>
      <c r="AK52" s="254"/>
      <c r="AL52" s="254"/>
      <c r="AM52" s="254"/>
      <c r="AN52" s="255" t="s">
        <v>48</v>
      </c>
      <c r="AO52" s="254"/>
      <c r="AP52" s="254"/>
      <c r="AQ52" s="49" t="s">
        <v>49</v>
      </c>
      <c r="AR52" s="26"/>
      <c r="AS52" s="50" t="s">
        <v>50</v>
      </c>
      <c r="AT52" s="51" t="s">
        <v>51</v>
      </c>
      <c r="AU52" s="51" t="s">
        <v>52</v>
      </c>
      <c r="AV52" s="51" t="s">
        <v>53</v>
      </c>
      <c r="AW52" s="51" t="s">
        <v>54</v>
      </c>
      <c r="AX52" s="51" t="s">
        <v>55</v>
      </c>
      <c r="AY52" s="51" t="s">
        <v>56</v>
      </c>
      <c r="AZ52" s="51" t="s">
        <v>57</v>
      </c>
      <c r="BA52" s="51" t="s">
        <v>58</v>
      </c>
      <c r="BB52" s="51" t="s">
        <v>59</v>
      </c>
      <c r="BC52" s="51" t="s">
        <v>60</v>
      </c>
      <c r="BD52" s="52" t="s">
        <v>61</v>
      </c>
    </row>
    <row r="53" spans="1:91" s="1" customFormat="1" ht="10.9" customHeight="1">
      <c r="B53" s="26"/>
      <c r="AR53" s="26"/>
      <c r="AS53" s="5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1" s="5" customFormat="1" ht="32.450000000000003" customHeight="1">
      <c r="B54" s="54"/>
      <c r="C54" s="55" t="s">
        <v>62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260">
        <f>ROUND(AG55,2)</f>
        <v>0</v>
      </c>
      <c r="AH54" s="260"/>
      <c r="AI54" s="260"/>
      <c r="AJ54" s="260"/>
      <c r="AK54" s="260"/>
      <c r="AL54" s="260"/>
      <c r="AM54" s="260"/>
      <c r="AN54" s="261">
        <f>SUM(AG54,AT54)</f>
        <v>0</v>
      </c>
      <c r="AO54" s="261"/>
      <c r="AP54" s="261"/>
      <c r="AQ54" s="58" t="s">
        <v>3</v>
      </c>
      <c r="AR54" s="54"/>
      <c r="AS54" s="59">
        <f>ROUND(AS55,2)</f>
        <v>0</v>
      </c>
      <c r="AT54" s="60">
        <f>ROUND(SUM(AV54:AW54),2)</f>
        <v>0</v>
      </c>
      <c r="AU54" s="61">
        <f>ROUND(AU55,5)</f>
        <v>5534.6561799999999</v>
      </c>
      <c r="AV54" s="60">
        <f>ROUND(AZ54*L29,2)</f>
        <v>0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ROUND(AZ55,2)</f>
        <v>0</v>
      </c>
      <c r="BA54" s="60">
        <f>ROUND(BA55,2)</f>
        <v>0</v>
      </c>
      <c r="BB54" s="60">
        <f>ROUND(BB55,2)</f>
        <v>0</v>
      </c>
      <c r="BC54" s="60">
        <f>ROUND(BC55,2)</f>
        <v>0</v>
      </c>
      <c r="BD54" s="62">
        <f>ROUND(BD55,2)</f>
        <v>0</v>
      </c>
      <c r="BS54" s="63" t="s">
        <v>63</v>
      </c>
      <c r="BT54" s="63" t="s">
        <v>64</v>
      </c>
      <c r="BU54" s="64" t="s">
        <v>65</v>
      </c>
      <c r="BV54" s="63" t="s">
        <v>66</v>
      </c>
      <c r="BW54" s="63" t="s">
        <v>5</v>
      </c>
      <c r="BX54" s="63" t="s">
        <v>67</v>
      </c>
      <c r="CL54" s="63" t="s">
        <v>3</v>
      </c>
    </row>
    <row r="55" spans="1:91" s="6" customFormat="1" ht="24.75" customHeight="1">
      <c r="A55" s="65" t="s">
        <v>68</v>
      </c>
      <c r="B55" s="66"/>
      <c r="C55" s="67"/>
      <c r="D55" s="259" t="s">
        <v>14</v>
      </c>
      <c r="E55" s="259"/>
      <c r="F55" s="259"/>
      <c r="G55" s="259"/>
      <c r="H55" s="259"/>
      <c r="I55" s="68"/>
      <c r="J55" s="259" t="s">
        <v>16</v>
      </c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7">
        <f>'1 - Udržovací práce na ob...'!J30</f>
        <v>0</v>
      </c>
      <c r="AH55" s="258"/>
      <c r="AI55" s="258"/>
      <c r="AJ55" s="258"/>
      <c r="AK55" s="258"/>
      <c r="AL55" s="258"/>
      <c r="AM55" s="258"/>
      <c r="AN55" s="257">
        <f>SUM(AG55,AT55)</f>
        <v>0</v>
      </c>
      <c r="AO55" s="258"/>
      <c r="AP55" s="258"/>
      <c r="AQ55" s="69" t="s">
        <v>69</v>
      </c>
      <c r="AR55" s="66"/>
      <c r="AS55" s="70">
        <v>0</v>
      </c>
      <c r="AT55" s="71">
        <f>ROUND(SUM(AV55:AW55),2)</f>
        <v>0</v>
      </c>
      <c r="AU55" s="72">
        <f>'1 - Udržovací práce na ob...'!P99</f>
        <v>5534.6561810000003</v>
      </c>
      <c r="AV55" s="71">
        <f>'1 - Udržovací práce na ob...'!J33</f>
        <v>0</v>
      </c>
      <c r="AW55" s="71">
        <f>'1 - Udržovací práce na ob...'!J34</f>
        <v>0</v>
      </c>
      <c r="AX55" s="71">
        <f>'1 - Udržovací práce na ob...'!J35</f>
        <v>0</v>
      </c>
      <c r="AY55" s="71">
        <f>'1 - Udržovací práce na ob...'!J36</f>
        <v>0</v>
      </c>
      <c r="AZ55" s="71">
        <f>'1 - Udržovací práce na ob...'!F33</f>
        <v>0</v>
      </c>
      <c r="BA55" s="71">
        <f>'1 - Udržovací práce na ob...'!F34</f>
        <v>0</v>
      </c>
      <c r="BB55" s="71">
        <f>'1 - Udržovací práce na ob...'!F35</f>
        <v>0</v>
      </c>
      <c r="BC55" s="71">
        <f>'1 - Udržovací práce na ob...'!F36</f>
        <v>0</v>
      </c>
      <c r="BD55" s="73">
        <f>'1 - Udržovací práce na ob...'!F37</f>
        <v>0</v>
      </c>
      <c r="BT55" s="74" t="s">
        <v>14</v>
      </c>
      <c r="BV55" s="74" t="s">
        <v>66</v>
      </c>
      <c r="BW55" s="74" t="s">
        <v>70</v>
      </c>
      <c r="BX55" s="74" t="s">
        <v>5</v>
      </c>
      <c r="CL55" s="74" t="s">
        <v>3</v>
      </c>
      <c r="CM55" s="74" t="s">
        <v>71</v>
      </c>
    </row>
    <row r="56" spans="1:91" s="1" customFormat="1" ht="30" customHeight="1">
      <c r="B56" s="26"/>
      <c r="AR56" s="26"/>
    </row>
    <row r="57" spans="1:91" s="1" customFormat="1" ht="6.95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26"/>
    </row>
  </sheetData>
  <mergeCells count="41">
    <mergeCell ref="AR2:BE2"/>
    <mergeCell ref="E14:AJ1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1 - Udržovací práce na ob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46"/>
  <sheetViews>
    <sheetView showGridLines="0" workbookViewId="0">
      <selection activeCell="F17" sqref="F17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62" t="s">
        <v>6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4" t="s">
        <v>70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2:46" ht="24.95" customHeight="1">
      <c r="B4" s="17"/>
      <c r="D4" s="18" t="s">
        <v>72</v>
      </c>
      <c r="L4" s="17"/>
      <c r="M4" s="75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3" t="s">
        <v>15</v>
      </c>
      <c r="L6" s="17"/>
    </row>
    <row r="7" spans="2:46" ht="26.25" customHeight="1">
      <c r="B7" s="17"/>
      <c r="E7" s="263" t="str">
        <f>'Rekapitulace stavby'!K6</f>
        <v>Udržovací práce na objektu parc.č.st. 195 k.ú. Údolí u Nových Hradů</v>
      </c>
      <c r="F7" s="264"/>
      <c r="G7" s="264"/>
      <c r="H7" s="264"/>
      <c r="L7" s="17"/>
    </row>
    <row r="8" spans="2:46" s="1" customFormat="1" ht="12" customHeight="1">
      <c r="B8" s="26"/>
      <c r="D8" s="23" t="s">
        <v>73</v>
      </c>
      <c r="L8" s="26"/>
    </row>
    <row r="9" spans="2:46" s="1" customFormat="1" ht="30" customHeight="1">
      <c r="B9" s="26"/>
      <c r="E9" s="244" t="s">
        <v>74</v>
      </c>
      <c r="F9" s="265"/>
      <c r="G9" s="265"/>
      <c r="H9" s="265"/>
      <c r="L9" s="26"/>
    </row>
    <row r="10" spans="2:46" s="1" customFormat="1" ht="11.25">
      <c r="B10" s="26"/>
      <c r="L10" s="26"/>
    </row>
    <row r="11" spans="2:46" s="1" customFormat="1" ht="12" customHeight="1">
      <c r="B11" s="26"/>
      <c r="D11" s="23" t="s">
        <v>17</v>
      </c>
      <c r="F11" s="21" t="s">
        <v>3</v>
      </c>
      <c r="I11" s="23" t="s">
        <v>18</v>
      </c>
      <c r="J11" s="21" t="s">
        <v>3</v>
      </c>
      <c r="L11" s="26"/>
    </row>
    <row r="12" spans="2:46" s="1" customFormat="1" ht="12" customHeight="1">
      <c r="B12" s="26"/>
      <c r="D12" s="23" t="s">
        <v>19</v>
      </c>
      <c r="F12" s="21" t="s">
        <v>20</v>
      </c>
      <c r="I12" s="23" t="s">
        <v>21</v>
      </c>
      <c r="J12" s="43" t="str">
        <f>IF('Rekapitulace stavby'!AN8= "","",'Rekapitulace stavby'!AN8)</f>
        <v>Vyplň údaj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22</v>
      </c>
      <c r="I14" s="23" t="s">
        <v>23</v>
      </c>
      <c r="J14" s="21" t="str">
        <f>IF('Rekapitulace stavby'!AN10="","",'Rekapitulace stavby'!AN10)</f>
        <v>466 83 941</v>
      </c>
      <c r="L14" s="26"/>
    </row>
    <row r="15" spans="2:46" s="1" customFormat="1" ht="18" customHeight="1">
      <c r="B15" s="26"/>
      <c r="E15" s="21" t="str">
        <f>IF('Rekapitulace stavby'!E11="","",'Rekapitulace stavby'!E11)</f>
        <v>SOHORS spol. s r.o.</v>
      </c>
      <c r="I15" s="23" t="s">
        <v>24</v>
      </c>
      <c r="J15" s="21" t="str">
        <f>IF('Rekapitulace stavby'!AN11="","",'Rekapitulace stavby'!AN11)</f>
        <v>CZ46683941</v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3" t="s">
        <v>25</v>
      </c>
      <c r="I17" s="23" t="s">
        <v>23</v>
      </c>
      <c r="J17" s="21" t="str">
        <f>'Rekapitulace stavby'!AN13</f>
        <v>Vyplň údaj</v>
      </c>
      <c r="L17" s="26"/>
    </row>
    <row r="18" spans="2:12" s="1" customFormat="1" ht="18" customHeight="1">
      <c r="B18" s="26"/>
      <c r="E18" s="230" t="str">
        <f>'Rekapitulace stavby'!E14</f>
        <v>Vyplň údaj</v>
      </c>
      <c r="F18" s="230"/>
      <c r="G18" s="230"/>
      <c r="H18" s="230"/>
      <c r="I18" s="23" t="s">
        <v>24</v>
      </c>
      <c r="J18" s="21" t="str">
        <f>'Rekapitulace stavby'!AN14</f>
        <v>Vyplň údaj</v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26</v>
      </c>
      <c r="I20" s="23" t="s">
        <v>23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24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28</v>
      </c>
      <c r="I23" s="23" t="s">
        <v>23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24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29</v>
      </c>
      <c r="L26" s="26"/>
    </row>
    <row r="27" spans="2:12" s="7" customFormat="1" ht="16.5" customHeight="1">
      <c r="B27" s="76"/>
      <c r="E27" s="233" t="s">
        <v>3</v>
      </c>
      <c r="F27" s="233"/>
      <c r="G27" s="233"/>
      <c r="H27" s="233"/>
      <c r="L27" s="76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>
      <c r="B30" s="26"/>
      <c r="D30" s="77" t="s">
        <v>30</v>
      </c>
      <c r="J30" s="57">
        <f>ROUND(J99, 2)</f>
        <v>0</v>
      </c>
      <c r="L30" s="26"/>
    </row>
    <row r="31" spans="2:12" s="1" customFormat="1" ht="6.95" customHeight="1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>
      <c r="B32" s="26"/>
      <c r="F32" s="29" t="s">
        <v>32</v>
      </c>
      <c r="I32" s="29" t="s">
        <v>31</v>
      </c>
      <c r="J32" s="29" t="s">
        <v>33</v>
      </c>
      <c r="L32" s="26"/>
    </row>
    <row r="33" spans="2:12" s="1" customFormat="1" ht="14.45" customHeight="1">
      <c r="B33" s="26"/>
      <c r="D33" s="46" t="s">
        <v>34</v>
      </c>
      <c r="E33" s="23" t="s">
        <v>35</v>
      </c>
      <c r="F33" s="78">
        <f>ROUND((SUM(BE99:BE245)),  2)</f>
        <v>0</v>
      </c>
      <c r="I33" s="79">
        <v>0.21</v>
      </c>
      <c r="J33" s="78">
        <f>ROUND(((SUM(BE99:BE245))*I33),  2)</f>
        <v>0</v>
      </c>
      <c r="L33" s="26"/>
    </row>
    <row r="34" spans="2:12" s="1" customFormat="1" ht="14.45" customHeight="1">
      <c r="B34" s="26"/>
      <c r="E34" s="23" t="s">
        <v>36</v>
      </c>
      <c r="F34" s="78">
        <f>ROUND((SUM(BF99:BF245)),  2)</f>
        <v>0</v>
      </c>
      <c r="I34" s="79">
        <v>0.12</v>
      </c>
      <c r="J34" s="78">
        <f>ROUND(((SUM(BF99:BF245))*I34),  2)</f>
        <v>0</v>
      </c>
      <c r="L34" s="26"/>
    </row>
    <row r="35" spans="2:12" s="1" customFormat="1" ht="14.45" hidden="1" customHeight="1">
      <c r="B35" s="26"/>
      <c r="E35" s="23" t="s">
        <v>37</v>
      </c>
      <c r="F35" s="78">
        <f>ROUND((SUM(BG99:BG245)),  2)</f>
        <v>0</v>
      </c>
      <c r="I35" s="79">
        <v>0.21</v>
      </c>
      <c r="J35" s="78">
        <f>0</f>
        <v>0</v>
      </c>
      <c r="L35" s="26"/>
    </row>
    <row r="36" spans="2:12" s="1" customFormat="1" ht="14.45" hidden="1" customHeight="1">
      <c r="B36" s="26"/>
      <c r="E36" s="23" t="s">
        <v>38</v>
      </c>
      <c r="F36" s="78">
        <f>ROUND((SUM(BH99:BH245)),  2)</f>
        <v>0</v>
      </c>
      <c r="I36" s="79">
        <v>0.12</v>
      </c>
      <c r="J36" s="78">
        <f>0</f>
        <v>0</v>
      </c>
      <c r="L36" s="26"/>
    </row>
    <row r="37" spans="2:12" s="1" customFormat="1" ht="14.45" hidden="1" customHeight="1">
      <c r="B37" s="26"/>
      <c r="E37" s="23" t="s">
        <v>39</v>
      </c>
      <c r="F37" s="78">
        <f>ROUND((SUM(BI99:BI245)),  2)</f>
        <v>0</v>
      </c>
      <c r="I37" s="79">
        <v>0</v>
      </c>
      <c r="J37" s="78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0"/>
      <c r="D39" s="81" t="s">
        <v>40</v>
      </c>
      <c r="E39" s="48"/>
      <c r="F39" s="48"/>
      <c r="G39" s="82" t="s">
        <v>41</v>
      </c>
      <c r="H39" s="83" t="s">
        <v>42</v>
      </c>
      <c r="I39" s="48"/>
      <c r="J39" s="84">
        <f>SUM(J30:J37)</f>
        <v>0</v>
      </c>
      <c r="K39" s="8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>
      <c r="B45" s="26"/>
      <c r="C45" s="18" t="s">
        <v>75</v>
      </c>
      <c r="L45" s="26"/>
    </row>
    <row r="46" spans="2:12" s="1" customFormat="1" ht="6.95" customHeight="1">
      <c r="B46" s="26"/>
      <c r="L46" s="26"/>
    </row>
    <row r="47" spans="2:12" s="1" customFormat="1" ht="12" customHeight="1">
      <c r="B47" s="26"/>
      <c r="C47" s="23" t="s">
        <v>15</v>
      </c>
      <c r="L47" s="26"/>
    </row>
    <row r="48" spans="2:12" s="1" customFormat="1" ht="26.25" customHeight="1">
      <c r="B48" s="26"/>
      <c r="E48" s="263" t="str">
        <f>E7</f>
        <v>Udržovací práce na objektu parc.č.st. 195 k.ú. Údolí u Nových Hradů</v>
      </c>
      <c r="F48" s="264"/>
      <c r="G48" s="264"/>
      <c r="H48" s="264"/>
      <c r="L48" s="26"/>
    </row>
    <row r="49" spans="2:47" s="1" customFormat="1" ht="12" customHeight="1">
      <c r="B49" s="26"/>
      <c r="C49" s="23" t="s">
        <v>73</v>
      </c>
      <c r="L49" s="26"/>
    </row>
    <row r="50" spans="2:47" s="1" customFormat="1" ht="30" customHeight="1">
      <c r="B50" s="26"/>
      <c r="E50" s="244" t="str">
        <f>E9</f>
        <v>1 - Udržovací práce na objektu parc.č.st. 195 k.ú. Údolí u Nových Hradů</v>
      </c>
      <c r="F50" s="265"/>
      <c r="G50" s="265"/>
      <c r="H50" s="265"/>
      <c r="L50" s="26"/>
    </row>
    <row r="51" spans="2:47" s="1" customFormat="1" ht="6.95" customHeight="1">
      <c r="B51" s="26"/>
      <c r="L51" s="26"/>
    </row>
    <row r="52" spans="2:47" s="1" customFormat="1" ht="12" customHeight="1">
      <c r="B52" s="26"/>
      <c r="C52" s="23" t="s">
        <v>19</v>
      </c>
      <c r="F52" s="21" t="str">
        <f>F12</f>
        <v xml:space="preserve"> </v>
      </c>
      <c r="I52" s="23" t="s">
        <v>21</v>
      </c>
      <c r="J52" s="43" t="str">
        <f>IF(J12="","",J12)</f>
        <v>Vyplň údaj</v>
      </c>
      <c r="L52" s="26"/>
    </row>
    <row r="53" spans="2:47" s="1" customFormat="1" ht="6.95" customHeight="1">
      <c r="B53" s="26"/>
      <c r="L53" s="26"/>
    </row>
    <row r="54" spans="2:47" s="1" customFormat="1" ht="15.2" customHeight="1">
      <c r="B54" s="26"/>
      <c r="C54" s="23" t="s">
        <v>22</v>
      </c>
      <c r="F54" s="21" t="str">
        <f>E15</f>
        <v>SOHORS spol. s r.o.</v>
      </c>
      <c r="I54" s="23" t="s">
        <v>26</v>
      </c>
      <c r="J54" s="24" t="str">
        <f>E21</f>
        <v xml:space="preserve"> </v>
      </c>
      <c r="L54" s="26"/>
    </row>
    <row r="55" spans="2:47" s="1" customFormat="1" ht="15.2" customHeight="1">
      <c r="B55" s="26"/>
      <c r="C55" s="23" t="s">
        <v>25</v>
      </c>
      <c r="F55" s="21" t="str">
        <f>IF(E18="","",E18)</f>
        <v>Vyplň údaj</v>
      </c>
      <c r="I55" s="23" t="s">
        <v>28</v>
      </c>
      <c r="J55" s="24" t="str">
        <f>E24</f>
        <v xml:space="preserve"> </v>
      </c>
      <c r="L55" s="26"/>
    </row>
    <row r="56" spans="2:47" s="1" customFormat="1" ht="10.35" customHeight="1">
      <c r="B56" s="26"/>
      <c r="L56" s="26"/>
    </row>
    <row r="57" spans="2:47" s="1" customFormat="1" ht="29.25" customHeight="1">
      <c r="B57" s="26"/>
      <c r="C57" s="86" t="s">
        <v>76</v>
      </c>
      <c r="D57" s="80"/>
      <c r="E57" s="80"/>
      <c r="F57" s="80"/>
      <c r="G57" s="80"/>
      <c r="H57" s="80"/>
      <c r="I57" s="80"/>
      <c r="J57" s="87" t="s">
        <v>77</v>
      </c>
      <c r="K57" s="80"/>
      <c r="L57" s="26"/>
    </row>
    <row r="58" spans="2:47" s="1" customFormat="1" ht="10.35" customHeight="1">
      <c r="B58" s="26"/>
      <c r="L58" s="26"/>
    </row>
    <row r="59" spans="2:47" s="1" customFormat="1" ht="22.9" customHeight="1">
      <c r="B59" s="26"/>
      <c r="C59" s="88" t="s">
        <v>62</v>
      </c>
      <c r="J59" s="57">
        <f>J99</f>
        <v>0</v>
      </c>
      <c r="L59" s="26"/>
      <c r="AU59" s="14" t="s">
        <v>78</v>
      </c>
    </row>
    <row r="60" spans="2:47" s="8" customFormat="1" ht="24.95" customHeight="1">
      <c r="B60" s="89"/>
      <c r="D60" s="90" t="s">
        <v>79</v>
      </c>
      <c r="E60" s="91"/>
      <c r="F60" s="91"/>
      <c r="G60" s="91"/>
      <c r="H60" s="91"/>
      <c r="I60" s="91"/>
      <c r="J60" s="92">
        <f>J100</f>
        <v>0</v>
      </c>
      <c r="L60" s="89"/>
    </row>
    <row r="61" spans="2:47" s="9" customFormat="1" ht="19.899999999999999" customHeight="1">
      <c r="B61" s="93"/>
      <c r="D61" s="94" t="s">
        <v>80</v>
      </c>
      <c r="E61" s="95"/>
      <c r="F61" s="95"/>
      <c r="G61" s="95"/>
      <c r="H61" s="95"/>
      <c r="I61" s="95"/>
      <c r="J61" s="96">
        <f>J101</f>
        <v>0</v>
      </c>
      <c r="L61" s="93"/>
    </row>
    <row r="62" spans="2:47" s="9" customFormat="1" ht="14.85" customHeight="1">
      <c r="B62" s="93"/>
      <c r="D62" s="94" t="s">
        <v>81</v>
      </c>
      <c r="E62" s="95"/>
      <c r="F62" s="95"/>
      <c r="G62" s="95"/>
      <c r="H62" s="95"/>
      <c r="I62" s="95"/>
      <c r="J62" s="96">
        <f>J102</f>
        <v>0</v>
      </c>
      <c r="L62" s="93"/>
    </row>
    <row r="63" spans="2:47" s="9" customFormat="1" ht="14.85" customHeight="1">
      <c r="B63" s="93"/>
      <c r="D63" s="94" t="s">
        <v>82</v>
      </c>
      <c r="E63" s="95"/>
      <c r="F63" s="95"/>
      <c r="G63" s="95"/>
      <c r="H63" s="95"/>
      <c r="I63" s="95"/>
      <c r="J63" s="96">
        <f>J107</f>
        <v>0</v>
      </c>
      <c r="L63" s="93"/>
    </row>
    <row r="64" spans="2:47" s="9" customFormat="1" ht="14.85" customHeight="1">
      <c r="B64" s="93"/>
      <c r="D64" s="94" t="s">
        <v>83</v>
      </c>
      <c r="E64" s="95"/>
      <c r="F64" s="95"/>
      <c r="G64" s="95"/>
      <c r="H64" s="95"/>
      <c r="I64" s="95"/>
      <c r="J64" s="96">
        <f>J112</f>
        <v>0</v>
      </c>
      <c r="L64" s="93"/>
    </row>
    <row r="65" spans="2:12" s="9" customFormat="1" ht="19.899999999999999" customHeight="1">
      <c r="B65" s="93"/>
      <c r="D65" s="94" t="s">
        <v>84</v>
      </c>
      <c r="E65" s="95"/>
      <c r="F65" s="95"/>
      <c r="G65" s="95"/>
      <c r="H65" s="95"/>
      <c r="I65" s="95"/>
      <c r="J65" s="96">
        <f>J124</f>
        <v>0</v>
      </c>
      <c r="L65" s="93"/>
    </row>
    <row r="66" spans="2:12" s="9" customFormat="1" ht="14.85" customHeight="1">
      <c r="B66" s="93"/>
      <c r="D66" s="94" t="s">
        <v>85</v>
      </c>
      <c r="E66" s="95"/>
      <c r="F66" s="95"/>
      <c r="G66" s="95"/>
      <c r="H66" s="95"/>
      <c r="I66" s="95"/>
      <c r="J66" s="96">
        <f>J125</f>
        <v>0</v>
      </c>
      <c r="L66" s="93"/>
    </row>
    <row r="67" spans="2:12" s="9" customFormat="1" ht="14.85" customHeight="1">
      <c r="B67" s="93"/>
      <c r="D67" s="94" t="s">
        <v>86</v>
      </c>
      <c r="E67" s="95"/>
      <c r="F67" s="95"/>
      <c r="G67" s="95"/>
      <c r="H67" s="95"/>
      <c r="I67" s="95"/>
      <c r="J67" s="96">
        <f>J138</f>
        <v>0</v>
      </c>
      <c r="L67" s="93"/>
    </row>
    <row r="68" spans="2:12" s="9" customFormat="1" ht="14.85" customHeight="1">
      <c r="B68" s="93"/>
      <c r="D68" s="94" t="s">
        <v>87</v>
      </c>
      <c r="E68" s="95"/>
      <c r="F68" s="95"/>
      <c r="G68" s="95"/>
      <c r="H68" s="95"/>
      <c r="I68" s="95"/>
      <c r="J68" s="96">
        <f>J141</f>
        <v>0</v>
      </c>
      <c r="L68" s="93"/>
    </row>
    <row r="69" spans="2:12" s="9" customFormat="1" ht="19.899999999999999" customHeight="1">
      <c r="B69" s="93"/>
      <c r="D69" s="94" t="s">
        <v>88</v>
      </c>
      <c r="E69" s="95"/>
      <c r="F69" s="95"/>
      <c r="G69" s="95"/>
      <c r="H69" s="95"/>
      <c r="I69" s="95"/>
      <c r="J69" s="96">
        <f>J157</f>
        <v>0</v>
      </c>
      <c r="L69" s="93"/>
    </row>
    <row r="70" spans="2:12" s="9" customFormat="1" ht="19.899999999999999" customHeight="1">
      <c r="B70" s="93"/>
      <c r="D70" s="94" t="s">
        <v>89</v>
      </c>
      <c r="E70" s="95"/>
      <c r="F70" s="95"/>
      <c r="G70" s="95"/>
      <c r="H70" s="95"/>
      <c r="I70" s="95"/>
      <c r="J70" s="96">
        <f>J160</f>
        <v>0</v>
      </c>
      <c r="L70" s="93"/>
    </row>
    <row r="71" spans="2:12" s="8" customFormat="1" ht="24.95" customHeight="1">
      <c r="B71" s="89"/>
      <c r="D71" s="90" t="s">
        <v>90</v>
      </c>
      <c r="E71" s="91"/>
      <c r="F71" s="91"/>
      <c r="G71" s="91"/>
      <c r="H71" s="91"/>
      <c r="I71" s="91"/>
      <c r="J71" s="92">
        <f>J163</f>
        <v>0</v>
      </c>
      <c r="L71" s="89"/>
    </row>
    <row r="72" spans="2:12" s="9" customFormat="1" ht="19.899999999999999" customHeight="1">
      <c r="B72" s="93"/>
      <c r="D72" s="94" t="s">
        <v>91</v>
      </c>
      <c r="E72" s="95"/>
      <c r="F72" s="95"/>
      <c r="G72" s="95"/>
      <c r="H72" s="95"/>
      <c r="I72" s="95"/>
      <c r="J72" s="96">
        <f>J164</f>
        <v>0</v>
      </c>
      <c r="L72" s="93"/>
    </row>
    <row r="73" spans="2:12" s="9" customFormat="1" ht="19.899999999999999" customHeight="1">
      <c r="B73" s="93"/>
      <c r="D73" s="94" t="s">
        <v>92</v>
      </c>
      <c r="E73" s="95"/>
      <c r="F73" s="95"/>
      <c r="G73" s="95"/>
      <c r="H73" s="95"/>
      <c r="I73" s="95"/>
      <c r="J73" s="96">
        <f>J167</f>
        <v>0</v>
      </c>
      <c r="L73" s="93"/>
    </row>
    <row r="74" spans="2:12" s="9" customFormat="1" ht="19.899999999999999" customHeight="1">
      <c r="B74" s="93"/>
      <c r="D74" s="94" t="s">
        <v>93</v>
      </c>
      <c r="E74" s="95"/>
      <c r="F74" s="95"/>
      <c r="G74" s="95"/>
      <c r="H74" s="95"/>
      <c r="I74" s="95"/>
      <c r="J74" s="96">
        <f>J179</f>
        <v>0</v>
      </c>
      <c r="L74" s="93"/>
    </row>
    <row r="75" spans="2:12" s="9" customFormat="1" ht="19.899999999999999" customHeight="1">
      <c r="B75" s="93"/>
      <c r="D75" s="94" t="s">
        <v>94</v>
      </c>
      <c r="E75" s="95"/>
      <c r="F75" s="95"/>
      <c r="G75" s="95"/>
      <c r="H75" s="95"/>
      <c r="I75" s="95"/>
      <c r="J75" s="96">
        <f>J202</f>
        <v>0</v>
      </c>
      <c r="L75" s="93"/>
    </row>
    <row r="76" spans="2:12" s="9" customFormat="1" ht="19.899999999999999" customHeight="1">
      <c r="B76" s="93"/>
      <c r="D76" s="94" t="s">
        <v>95</v>
      </c>
      <c r="E76" s="95"/>
      <c r="F76" s="95"/>
      <c r="G76" s="95"/>
      <c r="H76" s="95"/>
      <c r="I76" s="95"/>
      <c r="J76" s="96">
        <f>J207</f>
        <v>0</v>
      </c>
      <c r="L76" s="93"/>
    </row>
    <row r="77" spans="2:12" s="9" customFormat="1" ht="19.899999999999999" customHeight="1">
      <c r="B77" s="93"/>
      <c r="D77" s="94" t="s">
        <v>96</v>
      </c>
      <c r="E77" s="95"/>
      <c r="F77" s="95"/>
      <c r="G77" s="95"/>
      <c r="H77" s="95"/>
      <c r="I77" s="95"/>
      <c r="J77" s="96">
        <f>J220</f>
        <v>0</v>
      </c>
      <c r="L77" s="93"/>
    </row>
    <row r="78" spans="2:12" s="9" customFormat="1" ht="19.899999999999999" customHeight="1">
      <c r="B78" s="93"/>
      <c r="D78" s="94" t="s">
        <v>97</v>
      </c>
      <c r="E78" s="95"/>
      <c r="F78" s="95"/>
      <c r="G78" s="95"/>
      <c r="H78" s="95"/>
      <c r="I78" s="95"/>
      <c r="J78" s="96">
        <f>J239</f>
        <v>0</v>
      </c>
      <c r="L78" s="93"/>
    </row>
    <row r="79" spans="2:12" s="8" customFormat="1" ht="24.95" customHeight="1">
      <c r="B79" s="89"/>
      <c r="D79" s="90" t="s">
        <v>98</v>
      </c>
      <c r="E79" s="91"/>
      <c r="F79" s="91"/>
      <c r="G79" s="91"/>
      <c r="H79" s="91"/>
      <c r="I79" s="91"/>
      <c r="J79" s="92">
        <f>J244</f>
        <v>0</v>
      </c>
      <c r="L79" s="89"/>
    </row>
    <row r="80" spans="2:12" s="1" customFormat="1" ht="21.75" customHeight="1">
      <c r="B80" s="26"/>
      <c r="L80" s="26"/>
    </row>
    <row r="81" spans="2:12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26"/>
    </row>
    <row r="85" spans="2:12" s="1" customFormat="1" ht="6.9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26"/>
    </row>
    <row r="86" spans="2:12" s="1" customFormat="1" ht="24.95" customHeight="1">
      <c r="B86" s="26"/>
      <c r="C86" s="18" t="s">
        <v>99</v>
      </c>
      <c r="L86" s="26"/>
    </row>
    <row r="87" spans="2:12" s="1" customFormat="1" ht="6.95" customHeight="1">
      <c r="B87" s="26"/>
      <c r="L87" s="26"/>
    </row>
    <row r="88" spans="2:12" s="1" customFormat="1" ht="12" customHeight="1">
      <c r="B88" s="26"/>
      <c r="C88" s="23" t="s">
        <v>15</v>
      </c>
      <c r="L88" s="26"/>
    </row>
    <row r="89" spans="2:12" s="1" customFormat="1" ht="26.25" customHeight="1">
      <c r="B89" s="26"/>
      <c r="E89" s="263" t="str">
        <f>E7</f>
        <v>Udržovací práce na objektu parc.č.st. 195 k.ú. Údolí u Nových Hradů</v>
      </c>
      <c r="F89" s="264"/>
      <c r="G89" s="264"/>
      <c r="H89" s="264"/>
      <c r="L89" s="26"/>
    </row>
    <row r="90" spans="2:12" s="1" customFormat="1" ht="12" customHeight="1">
      <c r="B90" s="26"/>
      <c r="C90" s="23" t="s">
        <v>73</v>
      </c>
      <c r="L90" s="26"/>
    </row>
    <row r="91" spans="2:12" s="1" customFormat="1" ht="30" customHeight="1">
      <c r="B91" s="26"/>
      <c r="E91" s="244" t="str">
        <f>E9</f>
        <v>1 - Udržovací práce na objektu parc.č.st. 195 k.ú. Údolí u Nových Hradů</v>
      </c>
      <c r="F91" s="265"/>
      <c r="G91" s="265"/>
      <c r="H91" s="265"/>
      <c r="L91" s="26"/>
    </row>
    <row r="92" spans="2:12" s="1" customFormat="1" ht="6.95" customHeight="1">
      <c r="B92" s="26"/>
      <c r="L92" s="26"/>
    </row>
    <row r="93" spans="2:12" s="1" customFormat="1" ht="12" customHeight="1">
      <c r="B93" s="26"/>
      <c r="C93" s="23" t="s">
        <v>19</v>
      </c>
      <c r="F93" s="21" t="str">
        <f>F12</f>
        <v xml:space="preserve"> </v>
      </c>
      <c r="I93" s="23" t="s">
        <v>21</v>
      </c>
      <c r="J93" s="43" t="str">
        <f>IF(J12="","",J12)</f>
        <v>Vyplň údaj</v>
      </c>
      <c r="L93" s="26"/>
    </row>
    <row r="94" spans="2:12" s="1" customFormat="1" ht="6.95" customHeight="1">
      <c r="B94" s="26"/>
      <c r="L94" s="26"/>
    </row>
    <row r="95" spans="2:12" s="1" customFormat="1" ht="15.2" customHeight="1">
      <c r="B95" s="26"/>
      <c r="C95" s="23" t="s">
        <v>22</v>
      </c>
      <c r="F95" s="21" t="str">
        <f>E15</f>
        <v>SOHORS spol. s r.o.</v>
      </c>
      <c r="I95" s="23" t="s">
        <v>26</v>
      </c>
      <c r="J95" s="24" t="str">
        <f>E21</f>
        <v xml:space="preserve"> </v>
      </c>
      <c r="L95" s="26"/>
    </row>
    <row r="96" spans="2:12" s="1" customFormat="1" ht="15.2" customHeight="1">
      <c r="B96" s="26"/>
      <c r="C96" s="23" t="s">
        <v>25</v>
      </c>
      <c r="F96" s="21" t="str">
        <f>IF(E18="","",E18)</f>
        <v>Vyplň údaj</v>
      </c>
      <c r="I96" s="23" t="s">
        <v>28</v>
      </c>
      <c r="J96" s="24" t="str">
        <f>E24</f>
        <v xml:space="preserve"> </v>
      </c>
      <c r="L96" s="26"/>
    </row>
    <row r="97" spans="2:65" s="1" customFormat="1" ht="10.35" customHeight="1">
      <c r="B97" s="26"/>
      <c r="L97" s="26"/>
    </row>
    <row r="98" spans="2:65" s="10" customFormat="1" ht="29.25" customHeight="1">
      <c r="B98" s="97"/>
      <c r="C98" s="98" t="s">
        <v>100</v>
      </c>
      <c r="D98" s="99" t="s">
        <v>49</v>
      </c>
      <c r="E98" s="99" t="s">
        <v>45</v>
      </c>
      <c r="F98" s="99" t="s">
        <v>46</v>
      </c>
      <c r="G98" s="99" t="s">
        <v>101</v>
      </c>
      <c r="H98" s="99" t="s">
        <v>102</v>
      </c>
      <c r="I98" s="99" t="s">
        <v>103</v>
      </c>
      <c r="J98" s="99" t="s">
        <v>77</v>
      </c>
      <c r="K98" s="100" t="s">
        <v>104</v>
      </c>
      <c r="L98" s="97"/>
      <c r="M98" s="50" t="s">
        <v>3</v>
      </c>
      <c r="N98" s="51" t="s">
        <v>34</v>
      </c>
      <c r="O98" s="51" t="s">
        <v>105</v>
      </c>
      <c r="P98" s="51" t="s">
        <v>106</v>
      </c>
      <c r="Q98" s="51" t="s">
        <v>107</v>
      </c>
      <c r="R98" s="51" t="s">
        <v>108</v>
      </c>
      <c r="S98" s="51" t="s">
        <v>109</v>
      </c>
      <c r="T98" s="52" t="s">
        <v>110</v>
      </c>
    </row>
    <row r="99" spans="2:65" s="1" customFormat="1" ht="22.9" customHeight="1">
      <c r="B99" s="26"/>
      <c r="C99" s="55" t="s">
        <v>111</v>
      </c>
      <c r="J99" s="101">
        <f>BK99</f>
        <v>0</v>
      </c>
      <c r="L99" s="26"/>
      <c r="M99" s="53"/>
      <c r="N99" s="44"/>
      <c r="O99" s="44"/>
      <c r="P99" s="102">
        <f>P100+P163+P244</f>
        <v>5534.6561810000003</v>
      </c>
      <c r="Q99" s="44"/>
      <c r="R99" s="102">
        <f>R100+R163+R244</f>
        <v>124.73476482000001</v>
      </c>
      <c r="S99" s="44"/>
      <c r="T99" s="103">
        <f>T100+T163+T244</f>
        <v>158.84492181000002</v>
      </c>
      <c r="AT99" s="14" t="s">
        <v>63</v>
      </c>
      <c r="AU99" s="14" t="s">
        <v>78</v>
      </c>
      <c r="BK99" s="104">
        <f>BK100+BK163+BK244</f>
        <v>0</v>
      </c>
    </row>
    <row r="100" spans="2:65" s="11" customFormat="1" ht="25.9" customHeight="1">
      <c r="B100" s="105"/>
      <c r="D100" s="106" t="s">
        <v>63</v>
      </c>
      <c r="E100" s="107" t="s">
        <v>112</v>
      </c>
      <c r="F100" s="107" t="s">
        <v>113</v>
      </c>
      <c r="J100" s="108">
        <f>BK100</f>
        <v>0</v>
      </c>
      <c r="L100" s="105"/>
      <c r="M100" s="109"/>
      <c r="P100" s="110">
        <f>P101+P124+P157+P160</f>
        <v>2171.9169840000004</v>
      </c>
      <c r="R100" s="110">
        <f>R101+R124+R157+R160</f>
        <v>99.892241290000001</v>
      </c>
      <c r="T100" s="111">
        <f>T101+T124+T157+T160</f>
        <v>123.95277200000002</v>
      </c>
      <c r="AR100" s="106" t="s">
        <v>14</v>
      </c>
      <c r="AT100" s="112" t="s">
        <v>63</v>
      </c>
      <c r="AU100" s="112" t="s">
        <v>64</v>
      </c>
      <c r="AY100" s="106" t="s">
        <v>114</v>
      </c>
      <c r="BK100" s="113">
        <f>BK101+BK124+BK157+BK160</f>
        <v>0</v>
      </c>
    </row>
    <row r="101" spans="2:65" s="11" customFormat="1" ht="22.9" customHeight="1">
      <c r="B101" s="105"/>
      <c r="D101" s="106" t="s">
        <v>63</v>
      </c>
      <c r="E101" s="114" t="s">
        <v>115</v>
      </c>
      <c r="F101" s="114" t="s">
        <v>116</v>
      </c>
      <c r="J101" s="115">
        <f>BK101</f>
        <v>0</v>
      </c>
      <c r="L101" s="105"/>
      <c r="M101" s="109"/>
      <c r="P101" s="110">
        <f>P102+P107+P112</f>
        <v>566.64948700000002</v>
      </c>
      <c r="R101" s="110">
        <f>R102+R107+R112</f>
        <v>99.854201290000006</v>
      </c>
      <c r="T101" s="111">
        <f>T102+T107+T112</f>
        <v>0</v>
      </c>
      <c r="AR101" s="106" t="s">
        <v>14</v>
      </c>
      <c r="AT101" s="112" t="s">
        <v>63</v>
      </c>
      <c r="AU101" s="112" t="s">
        <v>14</v>
      </c>
      <c r="AY101" s="106" t="s">
        <v>114</v>
      </c>
      <c r="BK101" s="113">
        <f>BK102+BK107+BK112</f>
        <v>0</v>
      </c>
    </row>
    <row r="102" spans="2:65" s="11" customFormat="1" ht="20.85" customHeight="1">
      <c r="B102" s="105"/>
      <c r="D102" s="106" t="s">
        <v>63</v>
      </c>
      <c r="E102" s="114" t="s">
        <v>117</v>
      </c>
      <c r="F102" s="114" t="s">
        <v>118</v>
      </c>
      <c r="J102" s="115">
        <f>BK102</f>
        <v>0</v>
      </c>
      <c r="L102" s="105"/>
      <c r="M102" s="109"/>
      <c r="P102" s="110">
        <f>SUM(P103:P106)</f>
        <v>196.88618000000002</v>
      </c>
      <c r="R102" s="110">
        <f>SUM(R103:R106)</f>
        <v>6.9430567000000005</v>
      </c>
      <c r="T102" s="111">
        <f>SUM(T103:T106)</f>
        <v>0</v>
      </c>
      <c r="AR102" s="106" t="s">
        <v>14</v>
      </c>
      <c r="AT102" s="112" t="s">
        <v>63</v>
      </c>
      <c r="AU102" s="112" t="s">
        <v>71</v>
      </c>
      <c r="AY102" s="106" t="s">
        <v>114</v>
      </c>
      <c r="BK102" s="113">
        <f>SUM(BK103:BK106)</f>
        <v>0</v>
      </c>
    </row>
    <row r="103" spans="2:65" s="1" customFormat="1" ht="24.2" customHeight="1">
      <c r="B103" s="116"/>
      <c r="C103" s="117" t="s">
        <v>14</v>
      </c>
      <c r="D103" s="117" t="s">
        <v>119</v>
      </c>
      <c r="E103" s="118" t="s">
        <v>120</v>
      </c>
      <c r="F103" s="119" t="s">
        <v>121</v>
      </c>
      <c r="G103" s="120" t="s">
        <v>122</v>
      </c>
      <c r="H103" s="121">
        <v>433.67</v>
      </c>
      <c r="I103" s="277"/>
      <c r="J103" s="122">
        <f>ROUND(I103*H103,2)</f>
        <v>0</v>
      </c>
      <c r="K103" s="119" t="s">
        <v>123</v>
      </c>
      <c r="L103" s="26"/>
      <c r="M103" s="123" t="s">
        <v>3</v>
      </c>
      <c r="N103" s="124" t="s">
        <v>35</v>
      </c>
      <c r="O103" s="125">
        <v>0.104</v>
      </c>
      <c r="P103" s="125">
        <f>O103*H103</f>
        <v>45.101680000000002</v>
      </c>
      <c r="Q103" s="125">
        <v>2.5999999999999998E-4</v>
      </c>
      <c r="R103" s="125">
        <f>Q103*H103</f>
        <v>0.1127542</v>
      </c>
      <c r="S103" s="125">
        <v>0</v>
      </c>
      <c r="T103" s="126">
        <f>S103*H103</f>
        <v>0</v>
      </c>
      <c r="AR103" s="127" t="s">
        <v>124</v>
      </c>
      <c r="AT103" s="127" t="s">
        <v>119</v>
      </c>
      <c r="AU103" s="127" t="s">
        <v>125</v>
      </c>
      <c r="AY103" s="14" t="s">
        <v>114</v>
      </c>
      <c r="BE103" s="128">
        <f>IF(N103="základní",J103,0)</f>
        <v>0</v>
      </c>
      <c r="BF103" s="128">
        <f>IF(N103="snížená",J103,0)</f>
        <v>0</v>
      </c>
      <c r="BG103" s="128">
        <f>IF(N103="zákl. přenesená",J103,0)</f>
        <v>0</v>
      </c>
      <c r="BH103" s="128">
        <f>IF(N103="sníž. přenesená",J103,0)</f>
        <v>0</v>
      </c>
      <c r="BI103" s="128">
        <f>IF(N103="nulová",J103,0)</f>
        <v>0</v>
      </c>
      <c r="BJ103" s="14" t="s">
        <v>14</v>
      </c>
      <c r="BK103" s="128">
        <f>ROUND(I103*H103,2)</f>
        <v>0</v>
      </c>
      <c r="BL103" s="14" t="s">
        <v>124</v>
      </c>
      <c r="BM103" s="127" t="s">
        <v>126</v>
      </c>
    </row>
    <row r="104" spans="2:65" s="1" customFormat="1" ht="11.25">
      <c r="B104" s="26"/>
      <c r="D104" s="129" t="s">
        <v>127</v>
      </c>
      <c r="F104" s="130" t="s">
        <v>128</v>
      </c>
      <c r="L104" s="26"/>
      <c r="M104" s="131"/>
      <c r="T104" s="47"/>
      <c r="AT104" s="14" t="s">
        <v>127</v>
      </c>
      <c r="AU104" s="14" t="s">
        <v>125</v>
      </c>
    </row>
    <row r="105" spans="2:65" s="1" customFormat="1" ht="37.9" customHeight="1">
      <c r="B105" s="116"/>
      <c r="C105" s="117" t="s">
        <v>71</v>
      </c>
      <c r="D105" s="117" t="s">
        <v>119</v>
      </c>
      <c r="E105" s="118" t="s">
        <v>129</v>
      </c>
      <c r="F105" s="119" t="s">
        <v>130</v>
      </c>
      <c r="G105" s="120" t="s">
        <v>122</v>
      </c>
      <c r="H105" s="121">
        <v>433.67</v>
      </c>
      <c r="I105" s="277"/>
      <c r="J105" s="122">
        <f>ROUND(I105*H105,2)</f>
        <v>0</v>
      </c>
      <c r="K105" s="119" t="s">
        <v>123</v>
      </c>
      <c r="L105" s="26"/>
      <c r="M105" s="123" t="s">
        <v>3</v>
      </c>
      <c r="N105" s="124" t="s">
        <v>35</v>
      </c>
      <c r="O105" s="125">
        <v>0.35</v>
      </c>
      <c r="P105" s="125">
        <f>O105*H105</f>
        <v>151.78450000000001</v>
      </c>
      <c r="Q105" s="125">
        <v>1.575E-2</v>
      </c>
      <c r="R105" s="125">
        <f>Q105*H105</f>
        <v>6.8303025000000002</v>
      </c>
      <c r="S105" s="125">
        <v>0</v>
      </c>
      <c r="T105" s="126">
        <f>S105*H105</f>
        <v>0</v>
      </c>
      <c r="AR105" s="127" t="s">
        <v>124</v>
      </c>
      <c r="AT105" s="127" t="s">
        <v>119</v>
      </c>
      <c r="AU105" s="127" t="s">
        <v>125</v>
      </c>
      <c r="AY105" s="14" t="s">
        <v>114</v>
      </c>
      <c r="BE105" s="128">
        <f>IF(N105="základní",J105,0)</f>
        <v>0</v>
      </c>
      <c r="BF105" s="128">
        <f>IF(N105="snížená",J105,0)</f>
        <v>0</v>
      </c>
      <c r="BG105" s="128">
        <f>IF(N105="zákl. přenesená",J105,0)</f>
        <v>0</v>
      </c>
      <c r="BH105" s="128">
        <f>IF(N105="sníž. přenesená",J105,0)</f>
        <v>0</v>
      </c>
      <c r="BI105" s="128">
        <f>IF(N105="nulová",J105,0)</f>
        <v>0</v>
      </c>
      <c r="BJ105" s="14" t="s">
        <v>14</v>
      </c>
      <c r="BK105" s="128">
        <f>ROUND(I105*H105,2)</f>
        <v>0</v>
      </c>
      <c r="BL105" s="14" t="s">
        <v>124</v>
      </c>
      <c r="BM105" s="127" t="s">
        <v>131</v>
      </c>
    </row>
    <row r="106" spans="2:65" s="1" customFormat="1" ht="11.25">
      <c r="B106" s="26"/>
      <c r="D106" s="129" t="s">
        <v>127</v>
      </c>
      <c r="F106" s="130" t="s">
        <v>132</v>
      </c>
      <c r="L106" s="26"/>
      <c r="M106" s="131"/>
      <c r="T106" s="47"/>
      <c r="AT106" s="14" t="s">
        <v>127</v>
      </c>
      <c r="AU106" s="14" t="s">
        <v>125</v>
      </c>
    </row>
    <row r="107" spans="2:65" s="11" customFormat="1" ht="20.85" customHeight="1">
      <c r="B107" s="105"/>
      <c r="D107" s="106" t="s">
        <v>63</v>
      </c>
      <c r="E107" s="114" t="s">
        <v>133</v>
      </c>
      <c r="F107" s="114" t="s">
        <v>134</v>
      </c>
      <c r="J107" s="115">
        <f>BK107</f>
        <v>0</v>
      </c>
      <c r="L107" s="105"/>
      <c r="M107" s="109"/>
      <c r="P107" s="110">
        <f>SUM(P108:P111)</f>
        <v>160.83485999999999</v>
      </c>
      <c r="R107" s="110">
        <f>SUM(R108:R111)</f>
        <v>9.2810261000000018</v>
      </c>
      <c r="T107" s="111">
        <f>SUM(T108:T111)</f>
        <v>0</v>
      </c>
      <c r="AR107" s="106" t="s">
        <v>14</v>
      </c>
      <c r="AT107" s="112" t="s">
        <v>63</v>
      </c>
      <c r="AU107" s="112" t="s">
        <v>71</v>
      </c>
      <c r="AY107" s="106" t="s">
        <v>114</v>
      </c>
      <c r="BK107" s="113">
        <f>SUM(BK108:BK111)</f>
        <v>0</v>
      </c>
    </row>
    <row r="108" spans="2:65" s="1" customFormat="1" ht="24.2" customHeight="1">
      <c r="B108" s="116"/>
      <c r="C108" s="117" t="s">
        <v>125</v>
      </c>
      <c r="D108" s="117" t="s">
        <v>119</v>
      </c>
      <c r="E108" s="118" t="s">
        <v>135</v>
      </c>
      <c r="F108" s="119" t="s">
        <v>136</v>
      </c>
      <c r="G108" s="120" t="s">
        <v>122</v>
      </c>
      <c r="H108" s="121">
        <v>388.49</v>
      </c>
      <c r="I108" s="277"/>
      <c r="J108" s="122">
        <f>ROUND(I108*H108,2)</f>
        <v>0</v>
      </c>
      <c r="K108" s="119" t="s">
        <v>123</v>
      </c>
      <c r="L108" s="26"/>
      <c r="M108" s="123" t="s">
        <v>3</v>
      </c>
      <c r="N108" s="124" t="s">
        <v>35</v>
      </c>
      <c r="O108" s="125">
        <v>7.3999999999999996E-2</v>
      </c>
      <c r="P108" s="125">
        <f>O108*H108</f>
        <v>28.748259999999998</v>
      </c>
      <c r="Q108" s="125">
        <v>2.5999999999999998E-4</v>
      </c>
      <c r="R108" s="125">
        <f>Q108*H108</f>
        <v>0.1010074</v>
      </c>
      <c r="S108" s="125">
        <v>0</v>
      </c>
      <c r="T108" s="126">
        <f>S108*H108</f>
        <v>0</v>
      </c>
      <c r="AR108" s="127" t="s">
        <v>124</v>
      </c>
      <c r="AT108" s="127" t="s">
        <v>119</v>
      </c>
      <c r="AU108" s="127" t="s">
        <v>125</v>
      </c>
      <c r="AY108" s="14" t="s">
        <v>114</v>
      </c>
      <c r="BE108" s="128">
        <f>IF(N108="základní",J108,0)</f>
        <v>0</v>
      </c>
      <c r="BF108" s="128">
        <f>IF(N108="snížená",J108,0)</f>
        <v>0</v>
      </c>
      <c r="BG108" s="128">
        <f>IF(N108="zákl. přenesená",J108,0)</f>
        <v>0</v>
      </c>
      <c r="BH108" s="128">
        <f>IF(N108="sníž. přenesená",J108,0)</f>
        <v>0</v>
      </c>
      <c r="BI108" s="128">
        <f>IF(N108="nulová",J108,0)</f>
        <v>0</v>
      </c>
      <c r="BJ108" s="14" t="s">
        <v>14</v>
      </c>
      <c r="BK108" s="128">
        <f>ROUND(I108*H108,2)</f>
        <v>0</v>
      </c>
      <c r="BL108" s="14" t="s">
        <v>124</v>
      </c>
      <c r="BM108" s="127" t="s">
        <v>137</v>
      </c>
    </row>
    <row r="109" spans="2:65" s="1" customFormat="1" ht="11.25">
      <c r="B109" s="26"/>
      <c r="D109" s="129" t="s">
        <v>127</v>
      </c>
      <c r="F109" s="130" t="s">
        <v>138</v>
      </c>
      <c r="L109" s="26"/>
      <c r="M109" s="131"/>
      <c r="T109" s="47"/>
      <c r="AT109" s="14" t="s">
        <v>127</v>
      </c>
      <c r="AU109" s="14" t="s">
        <v>125</v>
      </c>
    </row>
    <row r="110" spans="2:65" s="1" customFormat="1" ht="37.9" customHeight="1">
      <c r="B110" s="116"/>
      <c r="C110" s="117" t="s">
        <v>124</v>
      </c>
      <c r="D110" s="117" t="s">
        <v>119</v>
      </c>
      <c r="E110" s="118" t="s">
        <v>139</v>
      </c>
      <c r="F110" s="119" t="s">
        <v>140</v>
      </c>
      <c r="G110" s="120" t="s">
        <v>122</v>
      </c>
      <c r="H110" s="121">
        <v>388.49</v>
      </c>
      <c r="I110" s="277"/>
      <c r="J110" s="122">
        <f>ROUND(I110*H110,2)</f>
        <v>0</v>
      </c>
      <c r="K110" s="119" t="s">
        <v>123</v>
      </c>
      <c r="L110" s="26"/>
      <c r="M110" s="123" t="s">
        <v>3</v>
      </c>
      <c r="N110" s="124" t="s">
        <v>35</v>
      </c>
      <c r="O110" s="125">
        <v>0.34</v>
      </c>
      <c r="P110" s="125">
        <f>O110*H110</f>
        <v>132.0866</v>
      </c>
      <c r="Q110" s="125">
        <v>2.3630000000000002E-2</v>
      </c>
      <c r="R110" s="125">
        <f>Q110*H110</f>
        <v>9.1800187000000015</v>
      </c>
      <c r="S110" s="125">
        <v>0</v>
      </c>
      <c r="T110" s="126">
        <f>S110*H110</f>
        <v>0</v>
      </c>
      <c r="AR110" s="127" t="s">
        <v>124</v>
      </c>
      <c r="AT110" s="127" t="s">
        <v>119</v>
      </c>
      <c r="AU110" s="127" t="s">
        <v>125</v>
      </c>
      <c r="AY110" s="14" t="s">
        <v>114</v>
      </c>
      <c r="BE110" s="128">
        <f>IF(N110="základní",J110,0)</f>
        <v>0</v>
      </c>
      <c r="BF110" s="128">
        <f>IF(N110="snížená",J110,0)</f>
        <v>0</v>
      </c>
      <c r="BG110" s="128">
        <f>IF(N110="zákl. přenesená",J110,0)</f>
        <v>0</v>
      </c>
      <c r="BH110" s="128">
        <f>IF(N110="sníž. přenesená",J110,0)</f>
        <v>0</v>
      </c>
      <c r="BI110" s="128">
        <f>IF(N110="nulová",J110,0)</f>
        <v>0</v>
      </c>
      <c r="BJ110" s="14" t="s">
        <v>14</v>
      </c>
      <c r="BK110" s="128">
        <f>ROUND(I110*H110,2)</f>
        <v>0</v>
      </c>
      <c r="BL110" s="14" t="s">
        <v>124</v>
      </c>
      <c r="BM110" s="127" t="s">
        <v>141</v>
      </c>
    </row>
    <row r="111" spans="2:65" s="1" customFormat="1" ht="11.25">
      <c r="B111" s="26"/>
      <c r="D111" s="129" t="s">
        <v>127</v>
      </c>
      <c r="F111" s="130" t="s">
        <v>142</v>
      </c>
      <c r="L111" s="26"/>
      <c r="M111" s="131"/>
      <c r="T111" s="47"/>
      <c r="AT111" s="14" t="s">
        <v>127</v>
      </c>
      <c r="AU111" s="14" t="s">
        <v>125</v>
      </c>
    </row>
    <row r="112" spans="2:65" s="11" customFormat="1" ht="20.85" customHeight="1">
      <c r="B112" s="105"/>
      <c r="D112" s="106" t="s">
        <v>63</v>
      </c>
      <c r="E112" s="114" t="s">
        <v>143</v>
      </c>
      <c r="F112" s="114" t="s">
        <v>144</v>
      </c>
      <c r="J112" s="115">
        <f>BK112</f>
        <v>0</v>
      </c>
      <c r="L112" s="105"/>
      <c r="M112" s="109"/>
      <c r="P112" s="110">
        <f>SUM(P113:P123)</f>
        <v>208.92844699999998</v>
      </c>
      <c r="R112" s="110">
        <f>SUM(R113:R123)</f>
        <v>83.630118490000001</v>
      </c>
      <c r="T112" s="111">
        <f>SUM(T113:T123)</f>
        <v>0</v>
      </c>
      <c r="AR112" s="106" t="s">
        <v>14</v>
      </c>
      <c r="AT112" s="112" t="s">
        <v>63</v>
      </c>
      <c r="AU112" s="112" t="s">
        <v>71</v>
      </c>
      <c r="AY112" s="106" t="s">
        <v>114</v>
      </c>
      <c r="BK112" s="113">
        <f>SUM(BK113:BK123)</f>
        <v>0</v>
      </c>
    </row>
    <row r="113" spans="2:65" s="1" customFormat="1" ht="44.25" customHeight="1">
      <c r="B113" s="116"/>
      <c r="C113" s="117" t="s">
        <v>145</v>
      </c>
      <c r="D113" s="117" t="s">
        <v>119</v>
      </c>
      <c r="E113" s="118" t="s">
        <v>146</v>
      </c>
      <c r="F113" s="119" t="s">
        <v>147</v>
      </c>
      <c r="G113" s="120" t="s">
        <v>122</v>
      </c>
      <c r="H113" s="121">
        <v>125</v>
      </c>
      <c r="I113" s="277"/>
      <c r="J113" s="122">
        <f>ROUND(I113*H113,2)</f>
        <v>0</v>
      </c>
      <c r="K113" s="119" t="s">
        <v>123</v>
      </c>
      <c r="L113" s="26"/>
      <c r="M113" s="123" t="s">
        <v>3</v>
      </c>
      <c r="N113" s="124" t="s">
        <v>35</v>
      </c>
      <c r="O113" s="125">
        <v>0.626</v>
      </c>
      <c r="P113" s="125">
        <f>O113*H113</f>
        <v>78.25</v>
      </c>
      <c r="Q113" s="125">
        <v>0</v>
      </c>
      <c r="R113" s="125">
        <f>Q113*H113</f>
        <v>0</v>
      </c>
      <c r="S113" s="125">
        <v>0</v>
      </c>
      <c r="T113" s="126">
        <f>S113*H113</f>
        <v>0</v>
      </c>
      <c r="AR113" s="127" t="s">
        <v>124</v>
      </c>
      <c r="AT113" s="127" t="s">
        <v>119</v>
      </c>
      <c r="AU113" s="127" t="s">
        <v>125</v>
      </c>
      <c r="AY113" s="14" t="s">
        <v>114</v>
      </c>
      <c r="BE113" s="128">
        <f>IF(N113="základní",J113,0)</f>
        <v>0</v>
      </c>
      <c r="BF113" s="128">
        <f>IF(N113="snížená",J113,0)</f>
        <v>0</v>
      </c>
      <c r="BG113" s="128">
        <f>IF(N113="zákl. přenesená",J113,0)</f>
        <v>0</v>
      </c>
      <c r="BH113" s="128">
        <f>IF(N113="sníž. přenesená",J113,0)</f>
        <v>0</v>
      </c>
      <c r="BI113" s="128">
        <f>IF(N113="nulová",J113,0)</f>
        <v>0</v>
      </c>
      <c r="BJ113" s="14" t="s">
        <v>14</v>
      </c>
      <c r="BK113" s="128">
        <f>ROUND(I113*H113,2)</f>
        <v>0</v>
      </c>
      <c r="BL113" s="14" t="s">
        <v>124</v>
      </c>
      <c r="BM113" s="127" t="s">
        <v>148</v>
      </c>
    </row>
    <row r="114" spans="2:65" s="1" customFormat="1" ht="11.25">
      <c r="B114" s="26"/>
      <c r="D114" s="129" t="s">
        <v>127</v>
      </c>
      <c r="F114" s="130" t="s">
        <v>149</v>
      </c>
      <c r="L114" s="26"/>
      <c r="M114" s="131"/>
      <c r="T114" s="47"/>
      <c r="AT114" s="14" t="s">
        <v>127</v>
      </c>
      <c r="AU114" s="14" t="s">
        <v>125</v>
      </c>
    </row>
    <row r="115" spans="2:65" s="1" customFormat="1" ht="16.5" customHeight="1">
      <c r="B115" s="116"/>
      <c r="C115" s="132" t="s">
        <v>115</v>
      </c>
      <c r="D115" s="132" t="s">
        <v>150</v>
      </c>
      <c r="E115" s="133" t="s">
        <v>151</v>
      </c>
      <c r="F115" s="134" t="s">
        <v>152</v>
      </c>
      <c r="G115" s="135" t="s">
        <v>122</v>
      </c>
      <c r="H115" s="136">
        <v>131.25</v>
      </c>
      <c r="I115" s="278"/>
      <c r="J115" s="137">
        <f>ROUND(I115*H115,2)</f>
        <v>0</v>
      </c>
      <c r="K115" s="134" t="s">
        <v>3</v>
      </c>
      <c r="L115" s="138"/>
      <c r="M115" s="139" t="s">
        <v>3</v>
      </c>
      <c r="N115" s="140" t="s">
        <v>35</v>
      </c>
      <c r="O115" s="125">
        <v>0</v>
      </c>
      <c r="P115" s="125">
        <f>O115*H115</f>
        <v>0</v>
      </c>
      <c r="Q115" s="125">
        <v>1.6999999999999999E-3</v>
      </c>
      <c r="R115" s="125">
        <f>Q115*H115</f>
        <v>0.22312499999999999</v>
      </c>
      <c r="S115" s="125">
        <v>0</v>
      </c>
      <c r="T115" s="126">
        <f>S115*H115</f>
        <v>0</v>
      </c>
      <c r="AR115" s="127" t="s">
        <v>153</v>
      </c>
      <c r="AT115" s="127" t="s">
        <v>150</v>
      </c>
      <c r="AU115" s="127" t="s">
        <v>125</v>
      </c>
      <c r="AY115" s="14" t="s">
        <v>114</v>
      </c>
      <c r="BE115" s="128">
        <f>IF(N115="základní",J115,0)</f>
        <v>0</v>
      </c>
      <c r="BF115" s="128">
        <f>IF(N115="snížená",J115,0)</f>
        <v>0</v>
      </c>
      <c r="BG115" s="128">
        <f>IF(N115="zákl. přenesená",J115,0)</f>
        <v>0</v>
      </c>
      <c r="BH115" s="128">
        <f>IF(N115="sníž. přenesená",J115,0)</f>
        <v>0</v>
      </c>
      <c r="BI115" s="128">
        <f>IF(N115="nulová",J115,0)</f>
        <v>0</v>
      </c>
      <c r="BJ115" s="14" t="s">
        <v>14</v>
      </c>
      <c r="BK115" s="128">
        <f>ROUND(I115*H115,2)</f>
        <v>0</v>
      </c>
      <c r="BL115" s="14" t="s">
        <v>124</v>
      </c>
      <c r="BM115" s="127" t="s">
        <v>154</v>
      </c>
    </row>
    <row r="116" spans="2:65" s="1" customFormat="1" ht="33" customHeight="1">
      <c r="B116" s="116"/>
      <c r="C116" s="117" t="s">
        <v>155</v>
      </c>
      <c r="D116" s="117" t="s">
        <v>119</v>
      </c>
      <c r="E116" s="118" t="s">
        <v>156</v>
      </c>
      <c r="F116" s="119" t="s">
        <v>157</v>
      </c>
      <c r="G116" s="120" t="s">
        <v>158</v>
      </c>
      <c r="H116" s="121">
        <v>32.6</v>
      </c>
      <c r="I116" s="277"/>
      <c r="J116" s="122">
        <f>ROUND(I116*H116,2)</f>
        <v>0</v>
      </c>
      <c r="K116" s="119" t="s">
        <v>123</v>
      </c>
      <c r="L116" s="26"/>
      <c r="M116" s="123" t="s">
        <v>3</v>
      </c>
      <c r="N116" s="124" t="s">
        <v>35</v>
      </c>
      <c r="O116" s="125">
        <v>2.3170000000000002</v>
      </c>
      <c r="P116" s="125">
        <f>O116*H116</f>
        <v>75.534200000000013</v>
      </c>
      <c r="Q116" s="125">
        <v>2.5018699999999998</v>
      </c>
      <c r="R116" s="125">
        <f>Q116*H116</f>
        <v>81.560962000000004</v>
      </c>
      <c r="S116" s="125">
        <v>0</v>
      </c>
      <c r="T116" s="126">
        <f>S116*H116</f>
        <v>0</v>
      </c>
      <c r="AR116" s="127" t="s">
        <v>124</v>
      </c>
      <c r="AT116" s="127" t="s">
        <v>119</v>
      </c>
      <c r="AU116" s="127" t="s">
        <v>125</v>
      </c>
      <c r="AY116" s="14" t="s">
        <v>114</v>
      </c>
      <c r="BE116" s="128">
        <f>IF(N116="základní",J116,0)</f>
        <v>0</v>
      </c>
      <c r="BF116" s="128">
        <f>IF(N116="snížená",J116,0)</f>
        <v>0</v>
      </c>
      <c r="BG116" s="128">
        <f>IF(N116="zákl. přenesená",J116,0)</f>
        <v>0</v>
      </c>
      <c r="BH116" s="128">
        <f>IF(N116="sníž. přenesená",J116,0)</f>
        <v>0</v>
      </c>
      <c r="BI116" s="128">
        <f>IF(N116="nulová",J116,0)</f>
        <v>0</v>
      </c>
      <c r="BJ116" s="14" t="s">
        <v>14</v>
      </c>
      <c r="BK116" s="128">
        <f>ROUND(I116*H116,2)</f>
        <v>0</v>
      </c>
      <c r="BL116" s="14" t="s">
        <v>124</v>
      </c>
      <c r="BM116" s="127" t="s">
        <v>159</v>
      </c>
    </row>
    <row r="117" spans="2:65" s="1" customFormat="1" ht="11.25">
      <c r="B117" s="26"/>
      <c r="D117" s="129" t="s">
        <v>127</v>
      </c>
      <c r="F117" s="130" t="s">
        <v>160</v>
      </c>
      <c r="L117" s="26"/>
      <c r="M117" s="131"/>
      <c r="T117" s="47"/>
      <c r="AT117" s="14" t="s">
        <v>127</v>
      </c>
      <c r="AU117" s="14" t="s">
        <v>125</v>
      </c>
    </row>
    <row r="118" spans="2:65" s="1" customFormat="1" ht="37.9" customHeight="1">
      <c r="B118" s="116"/>
      <c r="C118" s="117" t="s">
        <v>153</v>
      </c>
      <c r="D118" s="117" t="s">
        <v>119</v>
      </c>
      <c r="E118" s="118" t="s">
        <v>161</v>
      </c>
      <c r="F118" s="119" t="s">
        <v>162</v>
      </c>
      <c r="G118" s="120" t="s">
        <v>158</v>
      </c>
      <c r="H118" s="121">
        <v>32.6</v>
      </c>
      <c r="I118" s="277"/>
      <c r="J118" s="122">
        <f>ROUND(I118*H118,2)</f>
        <v>0</v>
      </c>
      <c r="K118" s="119" t="s">
        <v>123</v>
      </c>
      <c r="L118" s="26"/>
      <c r="M118" s="123" t="s">
        <v>3</v>
      </c>
      <c r="N118" s="124" t="s">
        <v>35</v>
      </c>
      <c r="O118" s="125">
        <v>0.67500000000000004</v>
      </c>
      <c r="P118" s="125">
        <f>O118*H118</f>
        <v>22.005000000000003</v>
      </c>
      <c r="Q118" s="125">
        <v>0</v>
      </c>
      <c r="R118" s="125">
        <f>Q118*H118</f>
        <v>0</v>
      </c>
      <c r="S118" s="125">
        <v>0</v>
      </c>
      <c r="T118" s="126">
        <f>S118*H118</f>
        <v>0</v>
      </c>
      <c r="AR118" s="127" t="s">
        <v>124</v>
      </c>
      <c r="AT118" s="127" t="s">
        <v>119</v>
      </c>
      <c r="AU118" s="127" t="s">
        <v>125</v>
      </c>
      <c r="AY118" s="14" t="s">
        <v>114</v>
      </c>
      <c r="BE118" s="128">
        <f>IF(N118="základní",J118,0)</f>
        <v>0</v>
      </c>
      <c r="BF118" s="128">
        <f>IF(N118="snížená",J118,0)</f>
        <v>0</v>
      </c>
      <c r="BG118" s="128">
        <f>IF(N118="zákl. přenesená",J118,0)</f>
        <v>0</v>
      </c>
      <c r="BH118" s="128">
        <f>IF(N118="sníž. přenesená",J118,0)</f>
        <v>0</v>
      </c>
      <c r="BI118" s="128">
        <f>IF(N118="nulová",J118,0)</f>
        <v>0</v>
      </c>
      <c r="BJ118" s="14" t="s">
        <v>14</v>
      </c>
      <c r="BK118" s="128">
        <f>ROUND(I118*H118,2)</f>
        <v>0</v>
      </c>
      <c r="BL118" s="14" t="s">
        <v>124</v>
      </c>
      <c r="BM118" s="127" t="s">
        <v>163</v>
      </c>
    </row>
    <row r="119" spans="2:65" s="1" customFormat="1" ht="11.25">
      <c r="B119" s="26"/>
      <c r="D119" s="129" t="s">
        <v>127</v>
      </c>
      <c r="F119" s="130" t="s">
        <v>164</v>
      </c>
      <c r="L119" s="26"/>
      <c r="M119" s="131"/>
      <c r="T119" s="47"/>
      <c r="AT119" s="14" t="s">
        <v>127</v>
      </c>
      <c r="AU119" s="14" t="s">
        <v>125</v>
      </c>
    </row>
    <row r="120" spans="2:65" s="1" customFormat="1" ht="44.25" customHeight="1">
      <c r="B120" s="116"/>
      <c r="C120" s="117" t="s">
        <v>165</v>
      </c>
      <c r="D120" s="117" t="s">
        <v>119</v>
      </c>
      <c r="E120" s="118" t="s">
        <v>166</v>
      </c>
      <c r="F120" s="119" t="s">
        <v>167</v>
      </c>
      <c r="G120" s="120" t="s">
        <v>158</v>
      </c>
      <c r="H120" s="121">
        <v>32.6</v>
      </c>
      <c r="I120" s="277"/>
      <c r="J120" s="122">
        <f>ROUND(I120*H120,2)</f>
        <v>0</v>
      </c>
      <c r="K120" s="119" t="s">
        <v>123</v>
      </c>
      <c r="L120" s="26"/>
      <c r="M120" s="123" t="s">
        <v>3</v>
      </c>
      <c r="N120" s="124" t="s">
        <v>35</v>
      </c>
      <c r="O120" s="125">
        <v>0.20499999999999999</v>
      </c>
      <c r="P120" s="125">
        <f>O120*H120</f>
        <v>6.6829999999999998</v>
      </c>
      <c r="Q120" s="125">
        <v>0</v>
      </c>
      <c r="R120" s="125">
        <f>Q120*H120</f>
        <v>0</v>
      </c>
      <c r="S120" s="125">
        <v>0</v>
      </c>
      <c r="T120" s="126">
        <f>S120*H120</f>
        <v>0</v>
      </c>
      <c r="AR120" s="127" t="s">
        <v>124</v>
      </c>
      <c r="AT120" s="127" t="s">
        <v>119</v>
      </c>
      <c r="AU120" s="127" t="s">
        <v>125</v>
      </c>
      <c r="AY120" s="14" t="s">
        <v>114</v>
      </c>
      <c r="BE120" s="128">
        <f>IF(N120="základní",J120,0)</f>
        <v>0</v>
      </c>
      <c r="BF120" s="128">
        <f>IF(N120="snížená",J120,0)</f>
        <v>0</v>
      </c>
      <c r="BG120" s="128">
        <f>IF(N120="zákl. přenesená",J120,0)</f>
        <v>0</v>
      </c>
      <c r="BH120" s="128">
        <f>IF(N120="sníž. přenesená",J120,0)</f>
        <v>0</v>
      </c>
      <c r="BI120" s="128">
        <f>IF(N120="nulová",J120,0)</f>
        <v>0</v>
      </c>
      <c r="BJ120" s="14" t="s">
        <v>14</v>
      </c>
      <c r="BK120" s="128">
        <f>ROUND(I120*H120,2)</f>
        <v>0</v>
      </c>
      <c r="BL120" s="14" t="s">
        <v>124</v>
      </c>
      <c r="BM120" s="127" t="s">
        <v>168</v>
      </c>
    </row>
    <row r="121" spans="2:65" s="1" customFormat="1" ht="11.25">
      <c r="B121" s="26"/>
      <c r="D121" s="129" t="s">
        <v>127</v>
      </c>
      <c r="F121" s="130" t="s">
        <v>169</v>
      </c>
      <c r="L121" s="26"/>
      <c r="M121" s="131"/>
      <c r="T121" s="47"/>
      <c r="AT121" s="14" t="s">
        <v>127</v>
      </c>
      <c r="AU121" s="14" t="s">
        <v>125</v>
      </c>
    </row>
    <row r="122" spans="2:65" s="1" customFormat="1" ht="21.75" customHeight="1">
      <c r="B122" s="116"/>
      <c r="C122" s="117" t="s">
        <v>170</v>
      </c>
      <c r="D122" s="117" t="s">
        <v>119</v>
      </c>
      <c r="E122" s="118" t="s">
        <v>171</v>
      </c>
      <c r="F122" s="119" t="s">
        <v>172</v>
      </c>
      <c r="G122" s="120" t="s">
        <v>173</v>
      </c>
      <c r="H122" s="121">
        <v>1.7370000000000001</v>
      </c>
      <c r="I122" s="277"/>
      <c r="J122" s="122">
        <f>ROUND(I122*H122,2)</f>
        <v>0</v>
      </c>
      <c r="K122" s="119" t="s">
        <v>123</v>
      </c>
      <c r="L122" s="26"/>
      <c r="M122" s="123" t="s">
        <v>3</v>
      </c>
      <c r="N122" s="124" t="s">
        <v>35</v>
      </c>
      <c r="O122" s="125">
        <v>15.231</v>
      </c>
      <c r="P122" s="125">
        <f>O122*H122</f>
        <v>26.456247000000001</v>
      </c>
      <c r="Q122" s="125">
        <v>1.06277</v>
      </c>
      <c r="R122" s="125">
        <f>Q122*H122</f>
        <v>1.8460314900000001</v>
      </c>
      <c r="S122" s="125">
        <v>0</v>
      </c>
      <c r="T122" s="126">
        <f>S122*H122</f>
        <v>0</v>
      </c>
      <c r="AR122" s="127" t="s">
        <v>124</v>
      </c>
      <c r="AT122" s="127" t="s">
        <v>119</v>
      </c>
      <c r="AU122" s="127" t="s">
        <v>125</v>
      </c>
      <c r="AY122" s="14" t="s">
        <v>114</v>
      </c>
      <c r="BE122" s="128">
        <f>IF(N122="základní",J122,0)</f>
        <v>0</v>
      </c>
      <c r="BF122" s="128">
        <f>IF(N122="snížená",J122,0)</f>
        <v>0</v>
      </c>
      <c r="BG122" s="128">
        <f>IF(N122="zákl. přenesená",J122,0)</f>
        <v>0</v>
      </c>
      <c r="BH122" s="128">
        <f>IF(N122="sníž. přenesená",J122,0)</f>
        <v>0</v>
      </c>
      <c r="BI122" s="128">
        <f>IF(N122="nulová",J122,0)</f>
        <v>0</v>
      </c>
      <c r="BJ122" s="14" t="s">
        <v>14</v>
      </c>
      <c r="BK122" s="128">
        <f>ROUND(I122*H122,2)</f>
        <v>0</v>
      </c>
      <c r="BL122" s="14" t="s">
        <v>124</v>
      </c>
      <c r="BM122" s="127" t="s">
        <v>174</v>
      </c>
    </row>
    <row r="123" spans="2:65" s="1" customFormat="1" ht="11.25">
      <c r="B123" s="26"/>
      <c r="D123" s="129" t="s">
        <v>127</v>
      </c>
      <c r="F123" s="130" t="s">
        <v>175</v>
      </c>
      <c r="L123" s="26"/>
      <c r="M123" s="131"/>
      <c r="T123" s="47"/>
      <c r="AT123" s="14" t="s">
        <v>127</v>
      </c>
      <c r="AU123" s="14" t="s">
        <v>125</v>
      </c>
    </row>
    <row r="124" spans="2:65" s="11" customFormat="1" ht="22.9" customHeight="1">
      <c r="B124" s="105"/>
      <c r="D124" s="106" t="s">
        <v>63</v>
      </c>
      <c r="E124" s="114" t="s">
        <v>165</v>
      </c>
      <c r="F124" s="114" t="s">
        <v>176</v>
      </c>
      <c r="J124" s="115">
        <f>BK124</f>
        <v>0</v>
      </c>
      <c r="L124" s="105"/>
      <c r="M124" s="109"/>
      <c r="P124" s="110">
        <f>P125+P138+P141</f>
        <v>1355.226439</v>
      </c>
      <c r="R124" s="110">
        <f>R125+R138+R141</f>
        <v>3.8040000000000004E-2</v>
      </c>
      <c r="T124" s="111">
        <f>T125+T138+T141</f>
        <v>123.95277200000002</v>
      </c>
      <c r="AR124" s="106" t="s">
        <v>14</v>
      </c>
      <c r="AT124" s="112" t="s">
        <v>63</v>
      </c>
      <c r="AU124" s="112" t="s">
        <v>14</v>
      </c>
      <c r="AY124" s="106" t="s">
        <v>114</v>
      </c>
      <c r="BK124" s="113">
        <f>BK125+BK138+BK141</f>
        <v>0</v>
      </c>
    </row>
    <row r="125" spans="2:65" s="11" customFormat="1" ht="20.85" customHeight="1">
      <c r="B125" s="105"/>
      <c r="D125" s="106" t="s">
        <v>63</v>
      </c>
      <c r="E125" s="114" t="s">
        <v>177</v>
      </c>
      <c r="F125" s="114" t="s">
        <v>178</v>
      </c>
      <c r="J125" s="115">
        <f>BK125</f>
        <v>0</v>
      </c>
      <c r="L125" s="105"/>
      <c r="M125" s="109"/>
      <c r="P125" s="110">
        <f>SUM(P126:P137)</f>
        <v>437.322</v>
      </c>
      <c r="R125" s="110">
        <f>SUM(R126:R137)</f>
        <v>0</v>
      </c>
      <c r="T125" s="111">
        <f>SUM(T126:T137)</f>
        <v>0</v>
      </c>
      <c r="AR125" s="106" t="s">
        <v>14</v>
      </c>
      <c r="AT125" s="112" t="s">
        <v>63</v>
      </c>
      <c r="AU125" s="112" t="s">
        <v>71</v>
      </c>
      <c r="AY125" s="106" t="s">
        <v>114</v>
      </c>
      <c r="BK125" s="113">
        <f>SUM(BK126:BK137)</f>
        <v>0</v>
      </c>
    </row>
    <row r="126" spans="2:65" s="1" customFormat="1" ht="44.25" customHeight="1">
      <c r="B126" s="116"/>
      <c r="C126" s="117" t="s">
        <v>179</v>
      </c>
      <c r="D126" s="117" t="s">
        <v>119</v>
      </c>
      <c r="E126" s="118" t="s">
        <v>180</v>
      </c>
      <c r="F126" s="119" t="s">
        <v>181</v>
      </c>
      <c r="G126" s="120" t="s">
        <v>122</v>
      </c>
      <c r="H126" s="121">
        <v>1710</v>
      </c>
      <c r="I126" s="277"/>
      <c r="J126" s="122">
        <f>ROUND(I126*H126,2)</f>
        <v>0</v>
      </c>
      <c r="K126" s="119" t="s">
        <v>123</v>
      </c>
      <c r="L126" s="26"/>
      <c r="M126" s="123" t="s">
        <v>3</v>
      </c>
      <c r="N126" s="124" t="s">
        <v>35</v>
      </c>
      <c r="O126" s="125">
        <v>0.11</v>
      </c>
      <c r="P126" s="125">
        <f>O126*H126</f>
        <v>188.1</v>
      </c>
      <c r="Q126" s="125">
        <v>0</v>
      </c>
      <c r="R126" s="125">
        <f>Q126*H126</f>
        <v>0</v>
      </c>
      <c r="S126" s="125">
        <v>0</v>
      </c>
      <c r="T126" s="126">
        <f>S126*H126</f>
        <v>0</v>
      </c>
      <c r="AR126" s="127" t="s">
        <v>124</v>
      </c>
      <c r="AT126" s="127" t="s">
        <v>119</v>
      </c>
      <c r="AU126" s="127" t="s">
        <v>125</v>
      </c>
      <c r="AY126" s="14" t="s">
        <v>114</v>
      </c>
      <c r="BE126" s="128">
        <f>IF(N126="základní",J126,0)</f>
        <v>0</v>
      </c>
      <c r="BF126" s="128">
        <f>IF(N126="snížená",J126,0)</f>
        <v>0</v>
      </c>
      <c r="BG126" s="128">
        <f>IF(N126="zákl. přenesená",J126,0)</f>
        <v>0</v>
      </c>
      <c r="BH126" s="128">
        <f>IF(N126="sníž. přenesená",J126,0)</f>
        <v>0</v>
      </c>
      <c r="BI126" s="128">
        <f>IF(N126="nulová",J126,0)</f>
        <v>0</v>
      </c>
      <c r="BJ126" s="14" t="s">
        <v>14</v>
      </c>
      <c r="BK126" s="128">
        <f>ROUND(I126*H126,2)</f>
        <v>0</v>
      </c>
      <c r="BL126" s="14" t="s">
        <v>124</v>
      </c>
      <c r="BM126" s="127" t="s">
        <v>182</v>
      </c>
    </row>
    <row r="127" spans="2:65" s="1" customFormat="1" ht="11.25">
      <c r="B127" s="26"/>
      <c r="D127" s="129" t="s">
        <v>127</v>
      </c>
      <c r="F127" s="130" t="s">
        <v>183</v>
      </c>
      <c r="L127" s="26"/>
      <c r="M127" s="131"/>
      <c r="T127" s="47"/>
      <c r="AT127" s="14" t="s">
        <v>127</v>
      </c>
      <c r="AU127" s="14" t="s">
        <v>125</v>
      </c>
    </row>
    <row r="128" spans="2:65" s="1" customFormat="1" ht="49.15" customHeight="1">
      <c r="B128" s="116"/>
      <c r="C128" s="117" t="s">
        <v>9</v>
      </c>
      <c r="D128" s="117" t="s">
        <v>119</v>
      </c>
      <c r="E128" s="118" t="s">
        <v>184</v>
      </c>
      <c r="F128" s="119" t="s">
        <v>185</v>
      </c>
      <c r="G128" s="120" t="s">
        <v>122</v>
      </c>
      <c r="H128" s="121">
        <v>159030</v>
      </c>
      <c r="I128" s="277"/>
      <c r="J128" s="122">
        <f>ROUND(I128*H128,2)</f>
        <v>0</v>
      </c>
      <c r="K128" s="119" t="s">
        <v>123</v>
      </c>
      <c r="L128" s="26"/>
      <c r="M128" s="123" t="s">
        <v>3</v>
      </c>
      <c r="N128" s="124" t="s">
        <v>35</v>
      </c>
      <c r="O128" s="125">
        <v>0</v>
      </c>
      <c r="P128" s="125">
        <f>O128*H128</f>
        <v>0</v>
      </c>
      <c r="Q128" s="125">
        <v>0</v>
      </c>
      <c r="R128" s="125">
        <f>Q128*H128</f>
        <v>0</v>
      </c>
      <c r="S128" s="125">
        <v>0</v>
      </c>
      <c r="T128" s="126">
        <f>S128*H128</f>
        <v>0</v>
      </c>
      <c r="AR128" s="127" t="s">
        <v>124</v>
      </c>
      <c r="AT128" s="127" t="s">
        <v>119</v>
      </c>
      <c r="AU128" s="127" t="s">
        <v>125</v>
      </c>
      <c r="AY128" s="14" t="s">
        <v>114</v>
      </c>
      <c r="BE128" s="128">
        <f>IF(N128="základní",J128,0)</f>
        <v>0</v>
      </c>
      <c r="BF128" s="128">
        <f>IF(N128="snížená",J128,0)</f>
        <v>0</v>
      </c>
      <c r="BG128" s="128">
        <f>IF(N128="zákl. přenesená",J128,0)</f>
        <v>0</v>
      </c>
      <c r="BH128" s="128">
        <f>IF(N128="sníž. přenesená",J128,0)</f>
        <v>0</v>
      </c>
      <c r="BI128" s="128">
        <f>IF(N128="nulová",J128,0)</f>
        <v>0</v>
      </c>
      <c r="BJ128" s="14" t="s">
        <v>14</v>
      </c>
      <c r="BK128" s="128">
        <f>ROUND(I128*H128,2)</f>
        <v>0</v>
      </c>
      <c r="BL128" s="14" t="s">
        <v>124</v>
      </c>
      <c r="BM128" s="127" t="s">
        <v>186</v>
      </c>
    </row>
    <row r="129" spans="2:65" s="1" customFormat="1" ht="11.25">
      <c r="B129" s="26"/>
      <c r="D129" s="129" t="s">
        <v>127</v>
      </c>
      <c r="F129" s="130" t="s">
        <v>187</v>
      </c>
      <c r="L129" s="26"/>
      <c r="M129" s="131"/>
      <c r="T129" s="47"/>
      <c r="AT129" s="14" t="s">
        <v>127</v>
      </c>
      <c r="AU129" s="14" t="s">
        <v>125</v>
      </c>
    </row>
    <row r="130" spans="2:65" s="1" customFormat="1" ht="44.25" customHeight="1">
      <c r="B130" s="116"/>
      <c r="C130" s="117" t="s">
        <v>188</v>
      </c>
      <c r="D130" s="117" t="s">
        <v>119</v>
      </c>
      <c r="E130" s="118" t="s">
        <v>189</v>
      </c>
      <c r="F130" s="119" t="s">
        <v>190</v>
      </c>
      <c r="G130" s="120" t="s">
        <v>122</v>
      </c>
      <c r="H130" s="121">
        <v>1710</v>
      </c>
      <c r="I130" s="277"/>
      <c r="J130" s="122">
        <f>ROUND(I130*H130,2)</f>
        <v>0</v>
      </c>
      <c r="K130" s="119" t="s">
        <v>123</v>
      </c>
      <c r="L130" s="26"/>
      <c r="M130" s="123" t="s">
        <v>3</v>
      </c>
      <c r="N130" s="124" t="s">
        <v>35</v>
      </c>
      <c r="O130" s="125">
        <v>6.9000000000000006E-2</v>
      </c>
      <c r="P130" s="125">
        <f>O130*H130</f>
        <v>117.99000000000001</v>
      </c>
      <c r="Q130" s="125">
        <v>0</v>
      </c>
      <c r="R130" s="125">
        <f>Q130*H130</f>
        <v>0</v>
      </c>
      <c r="S130" s="125">
        <v>0</v>
      </c>
      <c r="T130" s="126">
        <f>S130*H130</f>
        <v>0</v>
      </c>
      <c r="AR130" s="127" t="s">
        <v>124</v>
      </c>
      <c r="AT130" s="127" t="s">
        <v>119</v>
      </c>
      <c r="AU130" s="127" t="s">
        <v>125</v>
      </c>
      <c r="AY130" s="14" t="s">
        <v>114</v>
      </c>
      <c r="BE130" s="128">
        <f>IF(N130="základní",J130,0)</f>
        <v>0</v>
      </c>
      <c r="BF130" s="128">
        <f>IF(N130="snížená",J130,0)</f>
        <v>0</v>
      </c>
      <c r="BG130" s="128">
        <f>IF(N130="zákl. přenesená",J130,0)</f>
        <v>0</v>
      </c>
      <c r="BH130" s="128">
        <f>IF(N130="sníž. přenesená",J130,0)</f>
        <v>0</v>
      </c>
      <c r="BI130" s="128">
        <f>IF(N130="nulová",J130,0)</f>
        <v>0</v>
      </c>
      <c r="BJ130" s="14" t="s">
        <v>14</v>
      </c>
      <c r="BK130" s="128">
        <f>ROUND(I130*H130,2)</f>
        <v>0</v>
      </c>
      <c r="BL130" s="14" t="s">
        <v>124</v>
      </c>
      <c r="BM130" s="127" t="s">
        <v>191</v>
      </c>
    </row>
    <row r="131" spans="2:65" s="1" customFormat="1" ht="11.25">
      <c r="B131" s="26"/>
      <c r="D131" s="129" t="s">
        <v>127</v>
      </c>
      <c r="F131" s="130" t="s">
        <v>192</v>
      </c>
      <c r="L131" s="26"/>
      <c r="M131" s="131"/>
      <c r="T131" s="47"/>
      <c r="AT131" s="14" t="s">
        <v>127</v>
      </c>
      <c r="AU131" s="14" t="s">
        <v>125</v>
      </c>
    </row>
    <row r="132" spans="2:65" s="1" customFormat="1" ht="44.25" customHeight="1">
      <c r="B132" s="116"/>
      <c r="C132" s="117" t="s">
        <v>193</v>
      </c>
      <c r="D132" s="117" t="s">
        <v>119</v>
      </c>
      <c r="E132" s="118" t="s">
        <v>194</v>
      </c>
      <c r="F132" s="119" t="s">
        <v>195</v>
      </c>
      <c r="G132" s="120" t="s">
        <v>196</v>
      </c>
      <c r="H132" s="121">
        <v>4</v>
      </c>
      <c r="I132" s="277"/>
      <c r="J132" s="122">
        <f>ROUND(I132*H132,2)</f>
        <v>0</v>
      </c>
      <c r="K132" s="119" t="s">
        <v>123</v>
      </c>
      <c r="L132" s="26"/>
      <c r="M132" s="123" t="s">
        <v>3</v>
      </c>
      <c r="N132" s="124" t="s">
        <v>35</v>
      </c>
      <c r="O132" s="125">
        <v>17.86</v>
      </c>
      <c r="P132" s="125">
        <f>O132*H132</f>
        <v>71.44</v>
      </c>
      <c r="Q132" s="125">
        <v>0</v>
      </c>
      <c r="R132" s="125">
        <f>Q132*H132</f>
        <v>0</v>
      </c>
      <c r="S132" s="125">
        <v>0</v>
      </c>
      <c r="T132" s="126">
        <f>S132*H132</f>
        <v>0</v>
      </c>
      <c r="AR132" s="127" t="s">
        <v>124</v>
      </c>
      <c r="AT132" s="127" t="s">
        <v>119</v>
      </c>
      <c r="AU132" s="127" t="s">
        <v>125</v>
      </c>
      <c r="AY132" s="14" t="s">
        <v>114</v>
      </c>
      <c r="BE132" s="128">
        <f>IF(N132="základní",J132,0)</f>
        <v>0</v>
      </c>
      <c r="BF132" s="128">
        <f>IF(N132="snížená",J132,0)</f>
        <v>0</v>
      </c>
      <c r="BG132" s="128">
        <f>IF(N132="zákl. přenesená",J132,0)</f>
        <v>0</v>
      </c>
      <c r="BH132" s="128">
        <f>IF(N132="sníž. přenesená",J132,0)</f>
        <v>0</v>
      </c>
      <c r="BI132" s="128">
        <f>IF(N132="nulová",J132,0)</f>
        <v>0</v>
      </c>
      <c r="BJ132" s="14" t="s">
        <v>14</v>
      </c>
      <c r="BK132" s="128">
        <f>ROUND(I132*H132,2)</f>
        <v>0</v>
      </c>
      <c r="BL132" s="14" t="s">
        <v>124</v>
      </c>
      <c r="BM132" s="127" t="s">
        <v>197</v>
      </c>
    </row>
    <row r="133" spans="2:65" s="1" customFormat="1" ht="11.25">
      <c r="B133" s="26"/>
      <c r="D133" s="129" t="s">
        <v>127</v>
      </c>
      <c r="F133" s="130" t="s">
        <v>198</v>
      </c>
      <c r="L133" s="26"/>
      <c r="M133" s="131"/>
      <c r="T133" s="47"/>
      <c r="AT133" s="14" t="s">
        <v>127</v>
      </c>
      <c r="AU133" s="14" t="s">
        <v>125</v>
      </c>
    </row>
    <row r="134" spans="2:65" s="1" customFormat="1" ht="55.5" customHeight="1">
      <c r="B134" s="116"/>
      <c r="C134" s="117" t="s">
        <v>199</v>
      </c>
      <c r="D134" s="117" t="s">
        <v>119</v>
      </c>
      <c r="E134" s="118" t="s">
        <v>200</v>
      </c>
      <c r="F134" s="119" t="s">
        <v>201</v>
      </c>
      <c r="G134" s="120" t="s">
        <v>196</v>
      </c>
      <c r="H134" s="121">
        <v>240</v>
      </c>
      <c r="I134" s="277"/>
      <c r="J134" s="122">
        <f>ROUND(I134*H134,2)</f>
        <v>0</v>
      </c>
      <c r="K134" s="119" t="s">
        <v>123</v>
      </c>
      <c r="L134" s="26"/>
      <c r="M134" s="123" t="s">
        <v>3</v>
      </c>
      <c r="N134" s="124" t="s">
        <v>35</v>
      </c>
      <c r="O134" s="125">
        <v>0</v>
      </c>
      <c r="P134" s="125">
        <f>O134*H134</f>
        <v>0</v>
      </c>
      <c r="Q134" s="125">
        <v>0</v>
      </c>
      <c r="R134" s="125">
        <f>Q134*H134</f>
        <v>0</v>
      </c>
      <c r="S134" s="125">
        <v>0</v>
      </c>
      <c r="T134" s="126">
        <f>S134*H134</f>
        <v>0</v>
      </c>
      <c r="AR134" s="127" t="s">
        <v>124</v>
      </c>
      <c r="AT134" s="127" t="s">
        <v>119</v>
      </c>
      <c r="AU134" s="127" t="s">
        <v>125</v>
      </c>
      <c r="AY134" s="14" t="s">
        <v>114</v>
      </c>
      <c r="BE134" s="128">
        <f>IF(N134="základní",J134,0)</f>
        <v>0</v>
      </c>
      <c r="BF134" s="128">
        <f>IF(N134="snížená",J134,0)</f>
        <v>0</v>
      </c>
      <c r="BG134" s="128">
        <f>IF(N134="zákl. přenesená",J134,0)</f>
        <v>0</v>
      </c>
      <c r="BH134" s="128">
        <f>IF(N134="sníž. přenesená",J134,0)</f>
        <v>0</v>
      </c>
      <c r="BI134" s="128">
        <f>IF(N134="nulová",J134,0)</f>
        <v>0</v>
      </c>
      <c r="BJ134" s="14" t="s">
        <v>14</v>
      </c>
      <c r="BK134" s="128">
        <f>ROUND(I134*H134,2)</f>
        <v>0</v>
      </c>
      <c r="BL134" s="14" t="s">
        <v>124</v>
      </c>
      <c r="BM134" s="127" t="s">
        <v>202</v>
      </c>
    </row>
    <row r="135" spans="2:65" s="1" customFormat="1" ht="11.25">
      <c r="B135" s="26"/>
      <c r="D135" s="129" t="s">
        <v>127</v>
      </c>
      <c r="F135" s="130" t="s">
        <v>203</v>
      </c>
      <c r="L135" s="26"/>
      <c r="M135" s="131"/>
      <c r="T135" s="47"/>
      <c r="AT135" s="14" t="s">
        <v>127</v>
      </c>
      <c r="AU135" s="14" t="s">
        <v>125</v>
      </c>
    </row>
    <row r="136" spans="2:65" s="1" customFormat="1" ht="49.15" customHeight="1">
      <c r="B136" s="116"/>
      <c r="C136" s="117" t="s">
        <v>204</v>
      </c>
      <c r="D136" s="117" t="s">
        <v>119</v>
      </c>
      <c r="E136" s="118" t="s">
        <v>205</v>
      </c>
      <c r="F136" s="119" t="s">
        <v>206</v>
      </c>
      <c r="G136" s="120" t="s">
        <v>196</v>
      </c>
      <c r="H136" s="121">
        <v>4</v>
      </c>
      <c r="I136" s="277"/>
      <c r="J136" s="122">
        <f>ROUND(I136*H136,2)</f>
        <v>0</v>
      </c>
      <c r="K136" s="119" t="s">
        <v>123</v>
      </c>
      <c r="L136" s="26"/>
      <c r="M136" s="123" t="s">
        <v>3</v>
      </c>
      <c r="N136" s="124" t="s">
        <v>35</v>
      </c>
      <c r="O136" s="125">
        <v>14.948</v>
      </c>
      <c r="P136" s="125">
        <f>O136*H136</f>
        <v>59.792000000000002</v>
      </c>
      <c r="Q136" s="125">
        <v>0</v>
      </c>
      <c r="R136" s="125">
        <f>Q136*H136</f>
        <v>0</v>
      </c>
      <c r="S136" s="125">
        <v>0</v>
      </c>
      <c r="T136" s="126">
        <f>S136*H136</f>
        <v>0</v>
      </c>
      <c r="AR136" s="127" t="s">
        <v>124</v>
      </c>
      <c r="AT136" s="127" t="s">
        <v>119</v>
      </c>
      <c r="AU136" s="127" t="s">
        <v>125</v>
      </c>
      <c r="AY136" s="14" t="s">
        <v>114</v>
      </c>
      <c r="BE136" s="128">
        <f>IF(N136="základní",J136,0)</f>
        <v>0</v>
      </c>
      <c r="BF136" s="128">
        <f>IF(N136="snížená",J136,0)</f>
        <v>0</v>
      </c>
      <c r="BG136" s="128">
        <f>IF(N136="zákl. přenesená",J136,0)</f>
        <v>0</v>
      </c>
      <c r="BH136" s="128">
        <f>IF(N136="sníž. přenesená",J136,0)</f>
        <v>0</v>
      </c>
      <c r="BI136" s="128">
        <f>IF(N136="nulová",J136,0)</f>
        <v>0</v>
      </c>
      <c r="BJ136" s="14" t="s">
        <v>14</v>
      </c>
      <c r="BK136" s="128">
        <f>ROUND(I136*H136,2)</f>
        <v>0</v>
      </c>
      <c r="BL136" s="14" t="s">
        <v>124</v>
      </c>
      <c r="BM136" s="127" t="s">
        <v>207</v>
      </c>
    </row>
    <row r="137" spans="2:65" s="1" customFormat="1" ht="11.25">
      <c r="B137" s="26"/>
      <c r="D137" s="129" t="s">
        <v>127</v>
      </c>
      <c r="F137" s="130" t="s">
        <v>208</v>
      </c>
      <c r="L137" s="26"/>
      <c r="M137" s="131"/>
      <c r="T137" s="47"/>
      <c r="AT137" s="14" t="s">
        <v>127</v>
      </c>
      <c r="AU137" s="14" t="s">
        <v>125</v>
      </c>
    </row>
    <row r="138" spans="2:65" s="11" customFormat="1" ht="20.85" customHeight="1">
      <c r="B138" s="105"/>
      <c r="D138" s="106" t="s">
        <v>63</v>
      </c>
      <c r="E138" s="114" t="s">
        <v>209</v>
      </c>
      <c r="F138" s="114" t="s">
        <v>210</v>
      </c>
      <c r="J138" s="115">
        <f>BK138</f>
        <v>0</v>
      </c>
      <c r="L138" s="105"/>
      <c r="M138" s="109"/>
      <c r="P138" s="110">
        <f>SUM(P139:P140)</f>
        <v>333.48400000000004</v>
      </c>
      <c r="R138" s="110">
        <f>SUM(R139:R140)</f>
        <v>3.8040000000000004E-2</v>
      </c>
      <c r="T138" s="111">
        <f>SUM(T139:T140)</f>
        <v>0</v>
      </c>
      <c r="AR138" s="106" t="s">
        <v>14</v>
      </c>
      <c r="AT138" s="112" t="s">
        <v>63</v>
      </c>
      <c r="AU138" s="112" t="s">
        <v>71</v>
      </c>
      <c r="AY138" s="106" t="s">
        <v>114</v>
      </c>
      <c r="BK138" s="113">
        <f>SUM(BK139:BK140)</f>
        <v>0</v>
      </c>
    </row>
    <row r="139" spans="2:65" s="1" customFormat="1" ht="33" customHeight="1">
      <c r="B139" s="116"/>
      <c r="C139" s="117" t="s">
        <v>211</v>
      </c>
      <c r="D139" s="117" t="s">
        <v>119</v>
      </c>
      <c r="E139" s="118" t="s">
        <v>212</v>
      </c>
      <c r="F139" s="119" t="s">
        <v>213</v>
      </c>
      <c r="G139" s="120" t="s">
        <v>122</v>
      </c>
      <c r="H139" s="121">
        <v>1268</v>
      </c>
      <c r="I139" s="277"/>
      <c r="J139" s="122">
        <f>ROUND(I139*H139,2)</f>
        <v>0</v>
      </c>
      <c r="K139" s="119" t="s">
        <v>123</v>
      </c>
      <c r="L139" s="26"/>
      <c r="M139" s="123" t="s">
        <v>3</v>
      </c>
      <c r="N139" s="124" t="s">
        <v>35</v>
      </c>
      <c r="O139" s="125">
        <v>0.26300000000000001</v>
      </c>
      <c r="P139" s="125">
        <f>O139*H139</f>
        <v>333.48400000000004</v>
      </c>
      <c r="Q139" s="125">
        <v>3.0000000000000001E-5</v>
      </c>
      <c r="R139" s="125">
        <f>Q139*H139</f>
        <v>3.8040000000000004E-2</v>
      </c>
      <c r="S139" s="125">
        <v>0</v>
      </c>
      <c r="T139" s="126">
        <f>S139*H139</f>
        <v>0</v>
      </c>
      <c r="AR139" s="127" t="s">
        <v>204</v>
      </c>
      <c r="AT139" s="127" t="s">
        <v>119</v>
      </c>
      <c r="AU139" s="127" t="s">
        <v>125</v>
      </c>
      <c r="AY139" s="14" t="s">
        <v>114</v>
      </c>
      <c r="BE139" s="128">
        <f>IF(N139="základní",J139,0)</f>
        <v>0</v>
      </c>
      <c r="BF139" s="128">
        <f>IF(N139="snížená",J139,0)</f>
        <v>0</v>
      </c>
      <c r="BG139" s="128">
        <f>IF(N139="zákl. přenesená",J139,0)</f>
        <v>0</v>
      </c>
      <c r="BH139" s="128">
        <f>IF(N139="sníž. přenesená",J139,0)</f>
        <v>0</v>
      </c>
      <c r="BI139" s="128">
        <f>IF(N139="nulová",J139,0)</f>
        <v>0</v>
      </c>
      <c r="BJ139" s="14" t="s">
        <v>14</v>
      </c>
      <c r="BK139" s="128">
        <f>ROUND(I139*H139,2)</f>
        <v>0</v>
      </c>
      <c r="BL139" s="14" t="s">
        <v>204</v>
      </c>
      <c r="BM139" s="127" t="s">
        <v>214</v>
      </c>
    </row>
    <row r="140" spans="2:65" s="1" customFormat="1" ht="11.25">
      <c r="B140" s="26"/>
      <c r="D140" s="129" t="s">
        <v>127</v>
      </c>
      <c r="F140" s="130" t="s">
        <v>215</v>
      </c>
      <c r="L140" s="26"/>
      <c r="M140" s="131"/>
      <c r="T140" s="47"/>
      <c r="AT140" s="14" t="s">
        <v>127</v>
      </c>
      <c r="AU140" s="14" t="s">
        <v>125</v>
      </c>
    </row>
    <row r="141" spans="2:65" s="11" customFormat="1" ht="20.85" customHeight="1">
      <c r="B141" s="105"/>
      <c r="D141" s="106" t="s">
        <v>63</v>
      </c>
      <c r="E141" s="114" t="s">
        <v>216</v>
      </c>
      <c r="F141" s="114" t="s">
        <v>217</v>
      </c>
      <c r="J141" s="115">
        <f>BK141</f>
        <v>0</v>
      </c>
      <c r="L141" s="105"/>
      <c r="M141" s="109"/>
      <c r="P141" s="110">
        <f>SUM(P142:P156)</f>
        <v>584.42043899999999</v>
      </c>
      <c r="R141" s="110">
        <f>SUM(R142:R156)</f>
        <v>0</v>
      </c>
      <c r="T141" s="111">
        <f>SUM(T142:T156)</f>
        <v>123.95277200000002</v>
      </c>
      <c r="AR141" s="106" t="s">
        <v>14</v>
      </c>
      <c r="AT141" s="112" t="s">
        <v>63</v>
      </c>
      <c r="AU141" s="112" t="s">
        <v>71</v>
      </c>
      <c r="AY141" s="106" t="s">
        <v>114</v>
      </c>
      <c r="BK141" s="113">
        <f>SUM(BK142:BK156)</f>
        <v>0</v>
      </c>
    </row>
    <row r="142" spans="2:65" s="1" customFormat="1" ht="16.5" customHeight="1">
      <c r="B142" s="116"/>
      <c r="C142" s="117" t="s">
        <v>218</v>
      </c>
      <c r="D142" s="117" t="s">
        <v>119</v>
      </c>
      <c r="E142" s="118" t="s">
        <v>219</v>
      </c>
      <c r="F142" s="119" t="s">
        <v>220</v>
      </c>
      <c r="G142" s="120" t="s">
        <v>221</v>
      </c>
      <c r="H142" s="121">
        <v>640</v>
      </c>
      <c r="I142" s="277"/>
      <c r="J142" s="122">
        <f>ROUND(I142*H142,2)</f>
        <v>0</v>
      </c>
      <c r="K142" s="119" t="s">
        <v>3</v>
      </c>
      <c r="L142" s="26"/>
      <c r="M142" s="123" t="s">
        <v>3</v>
      </c>
      <c r="N142" s="124" t="s">
        <v>35</v>
      </c>
      <c r="O142" s="125">
        <v>0</v>
      </c>
      <c r="P142" s="125">
        <f>O142*H142</f>
        <v>0</v>
      </c>
      <c r="Q142" s="125">
        <v>0</v>
      </c>
      <c r="R142" s="125">
        <f>Q142*H142</f>
        <v>0</v>
      </c>
      <c r="S142" s="125">
        <v>0</v>
      </c>
      <c r="T142" s="126">
        <f>S142*H142</f>
        <v>0</v>
      </c>
      <c r="AR142" s="127" t="s">
        <v>124</v>
      </c>
      <c r="AT142" s="127" t="s">
        <v>119</v>
      </c>
      <c r="AU142" s="127" t="s">
        <v>125</v>
      </c>
      <c r="AY142" s="14" t="s">
        <v>114</v>
      </c>
      <c r="BE142" s="128">
        <f>IF(N142="základní",J142,0)</f>
        <v>0</v>
      </c>
      <c r="BF142" s="128">
        <f>IF(N142="snížená",J142,0)</f>
        <v>0</v>
      </c>
      <c r="BG142" s="128">
        <f>IF(N142="zákl. přenesená",J142,0)</f>
        <v>0</v>
      </c>
      <c r="BH142" s="128">
        <f>IF(N142="sníž. přenesená",J142,0)</f>
        <v>0</v>
      </c>
      <c r="BI142" s="128">
        <f>IF(N142="nulová",J142,0)</f>
        <v>0</v>
      </c>
      <c r="BJ142" s="14" t="s">
        <v>14</v>
      </c>
      <c r="BK142" s="128">
        <f>ROUND(I142*H142,2)</f>
        <v>0</v>
      </c>
      <c r="BL142" s="14" t="s">
        <v>124</v>
      </c>
      <c r="BM142" s="127" t="s">
        <v>222</v>
      </c>
    </row>
    <row r="143" spans="2:65" s="1" customFormat="1" ht="44.25" customHeight="1">
      <c r="B143" s="116"/>
      <c r="C143" s="117" t="s">
        <v>223</v>
      </c>
      <c r="D143" s="117" t="s">
        <v>119</v>
      </c>
      <c r="E143" s="118" t="s">
        <v>224</v>
      </c>
      <c r="F143" s="119" t="s">
        <v>225</v>
      </c>
      <c r="G143" s="120" t="s">
        <v>122</v>
      </c>
      <c r="H143" s="121">
        <v>52.837000000000003</v>
      </c>
      <c r="I143" s="277"/>
      <c r="J143" s="122">
        <f>ROUND(I143*H143,2)</f>
        <v>0</v>
      </c>
      <c r="K143" s="119" t="s">
        <v>123</v>
      </c>
      <c r="L143" s="26"/>
      <c r="M143" s="123" t="s">
        <v>3</v>
      </c>
      <c r="N143" s="124" t="s">
        <v>35</v>
      </c>
      <c r="O143" s="125">
        <v>0.34699999999999998</v>
      </c>
      <c r="P143" s="125">
        <f>O143*H143</f>
        <v>18.334439</v>
      </c>
      <c r="Q143" s="125">
        <v>0</v>
      </c>
      <c r="R143" s="125">
        <f>Q143*H143</f>
        <v>0</v>
      </c>
      <c r="S143" s="125">
        <v>6.6000000000000003E-2</v>
      </c>
      <c r="T143" s="126">
        <f>S143*H143</f>
        <v>3.4872420000000002</v>
      </c>
      <c r="AR143" s="127" t="s">
        <v>124</v>
      </c>
      <c r="AT143" s="127" t="s">
        <v>119</v>
      </c>
      <c r="AU143" s="127" t="s">
        <v>125</v>
      </c>
      <c r="AY143" s="14" t="s">
        <v>114</v>
      </c>
      <c r="BE143" s="128">
        <f>IF(N143="základní",J143,0)</f>
        <v>0</v>
      </c>
      <c r="BF143" s="128">
        <f>IF(N143="snížená",J143,0)</f>
        <v>0</v>
      </c>
      <c r="BG143" s="128">
        <f>IF(N143="zákl. přenesená",J143,0)</f>
        <v>0</v>
      </c>
      <c r="BH143" s="128">
        <f>IF(N143="sníž. přenesená",J143,0)</f>
        <v>0</v>
      </c>
      <c r="BI143" s="128">
        <f>IF(N143="nulová",J143,0)</f>
        <v>0</v>
      </c>
      <c r="BJ143" s="14" t="s">
        <v>14</v>
      </c>
      <c r="BK143" s="128">
        <f>ROUND(I143*H143,2)</f>
        <v>0</v>
      </c>
      <c r="BL143" s="14" t="s">
        <v>124</v>
      </c>
      <c r="BM143" s="127" t="s">
        <v>226</v>
      </c>
    </row>
    <row r="144" spans="2:65" s="1" customFormat="1" ht="11.25">
      <c r="B144" s="26"/>
      <c r="D144" s="129" t="s">
        <v>127</v>
      </c>
      <c r="F144" s="130" t="s">
        <v>227</v>
      </c>
      <c r="L144" s="26"/>
      <c r="M144" s="131"/>
      <c r="T144" s="47"/>
      <c r="AT144" s="14" t="s">
        <v>127</v>
      </c>
      <c r="AU144" s="14" t="s">
        <v>125</v>
      </c>
    </row>
    <row r="145" spans="2:65" s="1" customFormat="1" ht="37.9" customHeight="1">
      <c r="B145" s="116"/>
      <c r="C145" s="117" t="s">
        <v>228</v>
      </c>
      <c r="D145" s="117" t="s">
        <v>119</v>
      </c>
      <c r="E145" s="118" t="s">
        <v>229</v>
      </c>
      <c r="F145" s="119" t="s">
        <v>230</v>
      </c>
      <c r="G145" s="120" t="s">
        <v>122</v>
      </c>
      <c r="H145" s="121">
        <v>10.8</v>
      </c>
      <c r="I145" s="277"/>
      <c r="J145" s="122">
        <f>ROUND(I145*H145,2)</f>
        <v>0</v>
      </c>
      <c r="K145" s="119" t="s">
        <v>123</v>
      </c>
      <c r="L145" s="26"/>
      <c r="M145" s="123" t="s">
        <v>3</v>
      </c>
      <c r="N145" s="124" t="s">
        <v>35</v>
      </c>
      <c r="O145" s="125">
        <v>0.71799999999999997</v>
      </c>
      <c r="P145" s="125">
        <f>O145*H145</f>
        <v>7.7544000000000004</v>
      </c>
      <c r="Q145" s="125">
        <v>0</v>
      </c>
      <c r="R145" s="125">
        <f>Q145*H145</f>
        <v>0</v>
      </c>
      <c r="S145" s="125">
        <v>6.3E-2</v>
      </c>
      <c r="T145" s="126">
        <f>S145*H145</f>
        <v>0.6804</v>
      </c>
      <c r="AR145" s="127" t="s">
        <v>124</v>
      </c>
      <c r="AT145" s="127" t="s">
        <v>119</v>
      </c>
      <c r="AU145" s="127" t="s">
        <v>125</v>
      </c>
      <c r="AY145" s="14" t="s">
        <v>114</v>
      </c>
      <c r="BE145" s="128">
        <f>IF(N145="základní",J145,0)</f>
        <v>0</v>
      </c>
      <c r="BF145" s="128">
        <f>IF(N145="snížená",J145,0)</f>
        <v>0</v>
      </c>
      <c r="BG145" s="128">
        <f>IF(N145="zákl. přenesená",J145,0)</f>
        <v>0</v>
      </c>
      <c r="BH145" s="128">
        <f>IF(N145="sníž. přenesená",J145,0)</f>
        <v>0</v>
      </c>
      <c r="BI145" s="128">
        <f>IF(N145="nulová",J145,0)</f>
        <v>0</v>
      </c>
      <c r="BJ145" s="14" t="s">
        <v>14</v>
      </c>
      <c r="BK145" s="128">
        <f>ROUND(I145*H145,2)</f>
        <v>0</v>
      </c>
      <c r="BL145" s="14" t="s">
        <v>124</v>
      </c>
      <c r="BM145" s="127" t="s">
        <v>231</v>
      </c>
    </row>
    <row r="146" spans="2:65" s="1" customFormat="1" ht="11.25">
      <c r="B146" s="26"/>
      <c r="D146" s="129" t="s">
        <v>127</v>
      </c>
      <c r="F146" s="130" t="s">
        <v>232</v>
      </c>
      <c r="L146" s="26"/>
      <c r="M146" s="131"/>
      <c r="T146" s="47"/>
      <c r="AT146" s="14" t="s">
        <v>127</v>
      </c>
      <c r="AU146" s="14" t="s">
        <v>125</v>
      </c>
    </row>
    <row r="147" spans="2:65" s="1" customFormat="1" ht="44.25" customHeight="1">
      <c r="B147" s="116"/>
      <c r="C147" s="117" t="s">
        <v>8</v>
      </c>
      <c r="D147" s="117" t="s">
        <v>119</v>
      </c>
      <c r="E147" s="118" t="s">
        <v>233</v>
      </c>
      <c r="F147" s="119" t="s">
        <v>234</v>
      </c>
      <c r="G147" s="120" t="s">
        <v>122</v>
      </c>
      <c r="H147" s="121">
        <v>433.67</v>
      </c>
      <c r="I147" s="277"/>
      <c r="J147" s="122">
        <f>ROUND(I147*H147,2)</f>
        <v>0</v>
      </c>
      <c r="K147" s="119" t="s">
        <v>123</v>
      </c>
      <c r="L147" s="26"/>
      <c r="M147" s="123" t="s">
        <v>3</v>
      </c>
      <c r="N147" s="124" t="s">
        <v>35</v>
      </c>
      <c r="O147" s="125">
        <v>0.26</v>
      </c>
      <c r="P147" s="125">
        <f>O147*H147</f>
        <v>112.75420000000001</v>
      </c>
      <c r="Q147" s="125">
        <v>0</v>
      </c>
      <c r="R147" s="125">
        <f>Q147*H147</f>
        <v>0</v>
      </c>
      <c r="S147" s="125">
        <v>4.5999999999999999E-2</v>
      </c>
      <c r="T147" s="126">
        <f>S147*H147</f>
        <v>19.948820000000001</v>
      </c>
      <c r="AR147" s="127" t="s">
        <v>124</v>
      </c>
      <c r="AT147" s="127" t="s">
        <v>119</v>
      </c>
      <c r="AU147" s="127" t="s">
        <v>125</v>
      </c>
      <c r="AY147" s="14" t="s">
        <v>114</v>
      </c>
      <c r="BE147" s="128">
        <f>IF(N147="základní",J147,0)</f>
        <v>0</v>
      </c>
      <c r="BF147" s="128">
        <f>IF(N147="snížená",J147,0)</f>
        <v>0</v>
      </c>
      <c r="BG147" s="128">
        <f>IF(N147="zákl. přenesená",J147,0)</f>
        <v>0</v>
      </c>
      <c r="BH147" s="128">
        <f>IF(N147="sníž. přenesená",J147,0)</f>
        <v>0</v>
      </c>
      <c r="BI147" s="128">
        <f>IF(N147="nulová",J147,0)</f>
        <v>0</v>
      </c>
      <c r="BJ147" s="14" t="s">
        <v>14</v>
      </c>
      <c r="BK147" s="128">
        <f>ROUND(I147*H147,2)</f>
        <v>0</v>
      </c>
      <c r="BL147" s="14" t="s">
        <v>124</v>
      </c>
      <c r="BM147" s="127" t="s">
        <v>235</v>
      </c>
    </row>
    <row r="148" spans="2:65" s="1" customFormat="1" ht="11.25">
      <c r="B148" s="26"/>
      <c r="D148" s="129" t="s">
        <v>127</v>
      </c>
      <c r="F148" s="130" t="s">
        <v>236</v>
      </c>
      <c r="L148" s="26"/>
      <c r="M148" s="131"/>
      <c r="T148" s="47"/>
      <c r="AT148" s="14" t="s">
        <v>127</v>
      </c>
      <c r="AU148" s="14" t="s">
        <v>125</v>
      </c>
    </row>
    <row r="149" spans="2:65" s="1" customFormat="1" ht="44.25" customHeight="1">
      <c r="B149" s="116"/>
      <c r="C149" s="117" t="s">
        <v>237</v>
      </c>
      <c r="D149" s="117" t="s">
        <v>119</v>
      </c>
      <c r="E149" s="118" t="s">
        <v>238</v>
      </c>
      <c r="F149" s="119" t="s">
        <v>239</v>
      </c>
      <c r="G149" s="120" t="s">
        <v>122</v>
      </c>
      <c r="H149" s="121">
        <v>388.49</v>
      </c>
      <c r="I149" s="277"/>
      <c r="J149" s="122">
        <f>ROUND(I149*H149,2)</f>
        <v>0</v>
      </c>
      <c r="K149" s="119" t="s">
        <v>123</v>
      </c>
      <c r="L149" s="26"/>
      <c r="M149" s="123" t="s">
        <v>3</v>
      </c>
      <c r="N149" s="124" t="s">
        <v>35</v>
      </c>
      <c r="O149" s="125">
        <v>0.22</v>
      </c>
      <c r="P149" s="125">
        <f>O149*H149</f>
        <v>85.467799999999997</v>
      </c>
      <c r="Q149" s="125">
        <v>0</v>
      </c>
      <c r="R149" s="125">
        <f>Q149*H149</f>
        <v>0</v>
      </c>
      <c r="S149" s="125">
        <v>5.8999999999999997E-2</v>
      </c>
      <c r="T149" s="126">
        <f>S149*H149</f>
        <v>22.920909999999999</v>
      </c>
      <c r="AR149" s="127" t="s">
        <v>124</v>
      </c>
      <c r="AT149" s="127" t="s">
        <v>119</v>
      </c>
      <c r="AU149" s="127" t="s">
        <v>125</v>
      </c>
      <c r="AY149" s="14" t="s">
        <v>114</v>
      </c>
      <c r="BE149" s="128">
        <f>IF(N149="základní",J149,0)</f>
        <v>0</v>
      </c>
      <c r="BF149" s="128">
        <f>IF(N149="snížená",J149,0)</f>
        <v>0</v>
      </c>
      <c r="BG149" s="128">
        <f>IF(N149="zákl. přenesená",J149,0)</f>
        <v>0</v>
      </c>
      <c r="BH149" s="128">
        <f>IF(N149="sníž. přenesená",J149,0)</f>
        <v>0</v>
      </c>
      <c r="BI149" s="128">
        <f>IF(N149="nulová",J149,0)</f>
        <v>0</v>
      </c>
      <c r="BJ149" s="14" t="s">
        <v>14</v>
      </c>
      <c r="BK149" s="128">
        <f>ROUND(I149*H149,2)</f>
        <v>0</v>
      </c>
      <c r="BL149" s="14" t="s">
        <v>124</v>
      </c>
      <c r="BM149" s="127" t="s">
        <v>240</v>
      </c>
    </row>
    <row r="150" spans="2:65" s="1" customFormat="1" ht="11.25">
      <c r="B150" s="26"/>
      <c r="D150" s="129" t="s">
        <v>127</v>
      </c>
      <c r="F150" s="130" t="s">
        <v>241</v>
      </c>
      <c r="L150" s="26"/>
      <c r="M150" s="131"/>
      <c r="T150" s="47"/>
      <c r="AT150" s="14" t="s">
        <v>127</v>
      </c>
      <c r="AU150" s="14" t="s">
        <v>125</v>
      </c>
    </row>
    <row r="151" spans="2:65" s="1" customFormat="1" ht="44.25" customHeight="1">
      <c r="B151" s="116"/>
      <c r="C151" s="117" t="s">
        <v>242</v>
      </c>
      <c r="D151" s="117" t="s">
        <v>119</v>
      </c>
      <c r="E151" s="118" t="s">
        <v>243</v>
      </c>
      <c r="F151" s="119" t="s">
        <v>244</v>
      </c>
      <c r="G151" s="120" t="s">
        <v>122</v>
      </c>
      <c r="H151" s="121">
        <v>125</v>
      </c>
      <c r="I151" s="277"/>
      <c r="J151" s="122">
        <f>ROUND(I151*H151,2)</f>
        <v>0</v>
      </c>
      <c r="K151" s="119" t="s">
        <v>123</v>
      </c>
      <c r="L151" s="26"/>
      <c r="M151" s="123" t="s">
        <v>3</v>
      </c>
      <c r="N151" s="124" t="s">
        <v>35</v>
      </c>
      <c r="O151" s="125">
        <v>0.3</v>
      </c>
      <c r="P151" s="125">
        <f>O151*H151</f>
        <v>37.5</v>
      </c>
      <c r="Q151" s="125">
        <v>0</v>
      </c>
      <c r="R151" s="125">
        <f>Q151*H151</f>
        <v>0</v>
      </c>
      <c r="S151" s="125">
        <v>3.4000000000000002E-2</v>
      </c>
      <c r="T151" s="126">
        <f>S151*H151</f>
        <v>4.25</v>
      </c>
      <c r="AR151" s="127" t="s">
        <v>124</v>
      </c>
      <c r="AT151" s="127" t="s">
        <v>119</v>
      </c>
      <c r="AU151" s="127" t="s">
        <v>125</v>
      </c>
      <c r="AY151" s="14" t="s">
        <v>114</v>
      </c>
      <c r="BE151" s="128">
        <f>IF(N151="základní",J151,0)</f>
        <v>0</v>
      </c>
      <c r="BF151" s="128">
        <f>IF(N151="snížená",J151,0)</f>
        <v>0</v>
      </c>
      <c r="BG151" s="128">
        <f>IF(N151="zákl. přenesená",J151,0)</f>
        <v>0</v>
      </c>
      <c r="BH151" s="128">
        <f>IF(N151="sníž. přenesená",J151,0)</f>
        <v>0</v>
      </c>
      <c r="BI151" s="128">
        <f>IF(N151="nulová",J151,0)</f>
        <v>0</v>
      </c>
      <c r="BJ151" s="14" t="s">
        <v>14</v>
      </c>
      <c r="BK151" s="128">
        <f>ROUND(I151*H151,2)</f>
        <v>0</v>
      </c>
      <c r="BL151" s="14" t="s">
        <v>124</v>
      </c>
      <c r="BM151" s="127" t="s">
        <v>245</v>
      </c>
    </row>
    <row r="152" spans="2:65" s="1" customFormat="1" ht="11.25">
      <c r="B152" s="26"/>
      <c r="D152" s="129" t="s">
        <v>127</v>
      </c>
      <c r="F152" s="130" t="s">
        <v>246</v>
      </c>
      <c r="L152" s="26"/>
      <c r="M152" s="131"/>
      <c r="T152" s="47"/>
      <c r="AT152" s="14" t="s">
        <v>127</v>
      </c>
      <c r="AU152" s="14" t="s">
        <v>125</v>
      </c>
    </row>
    <row r="153" spans="2:65" s="1" customFormat="1" ht="24.2" customHeight="1">
      <c r="B153" s="116"/>
      <c r="C153" s="117" t="s">
        <v>247</v>
      </c>
      <c r="D153" s="117" t="s">
        <v>119</v>
      </c>
      <c r="E153" s="118" t="s">
        <v>248</v>
      </c>
      <c r="F153" s="119" t="s">
        <v>249</v>
      </c>
      <c r="G153" s="120" t="s">
        <v>158</v>
      </c>
      <c r="H153" s="121">
        <v>32.6</v>
      </c>
      <c r="I153" s="277"/>
      <c r="J153" s="122">
        <f>ROUND(I153*H153,2)</f>
        <v>0</v>
      </c>
      <c r="K153" s="119" t="s">
        <v>123</v>
      </c>
      <c r="L153" s="26"/>
      <c r="M153" s="123" t="s">
        <v>3</v>
      </c>
      <c r="N153" s="124" t="s">
        <v>35</v>
      </c>
      <c r="O153" s="125">
        <v>5.867</v>
      </c>
      <c r="P153" s="125">
        <f>O153*H153</f>
        <v>191.26420000000002</v>
      </c>
      <c r="Q153" s="125">
        <v>0</v>
      </c>
      <c r="R153" s="125">
        <f>Q153*H153</f>
        <v>0</v>
      </c>
      <c r="S153" s="125">
        <v>2.2000000000000002</v>
      </c>
      <c r="T153" s="126">
        <f>S153*H153</f>
        <v>71.720000000000013</v>
      </c>
      <c r="AR153" s="127" t="s">
        <v>124</v>
      </c>
      <c r="AT153" s="127" t="s">
        <v>119</v>
      </c>
      <c r="AU153" s="127" t="s">
        <v>125</v>
      </c>
      <c r="AY153" s="14" t="s">
        <v>114</v>
      </c>
      <c r="BE153" s="128">
        <f>IF(N153="základní",J153,0)</f>
        <v>0</v>
      </c>
      <c r="BF153" s="128">
        <f>IF(N153="snížená",J153,0)</f>
        <v>0</v>
      </c>
      <c r="BG153" s="128">
        <f>IF(N153="zákl. přenesená",J153,0)</f>
        <v>0</v>
      </c>
      <c r="BH153" s="128">
        <f>IF(N153="sníž. přenesená",J153,0)</f>
        <v>0</v>
      </c>
      <c r="BI153" s="128">
        <f>IF(N153="nulová",J153,0)</f>
        <v>0</v>
      </c>
      <c r="BJ153" s="14" t="s">
        <v>14</v>
      </c>
      <c r="BK153" s="128">
        <f>ROUND(I153*H153,2)</f>
        <v>0</v>
      </c>
      <c r="BL153" s="14" t="s">
        <v>124</v>
      </c>
      <c r="BM153" s="127" t="s">
        <v>250</v>
      </c>
    </row>
    <row r="154" spans="2:65" s="1" customFormat="1" ht="11.25">
      <c r="B154" s="26"/>
      <c r="D154" s="129" t="s">
        <v>127</v>
      </c>
      <c r="F154" s="130" t="s">
        <v>251</v>
      </c>
      <c r="L154" s="26"/>
      <c r="M154" s="131"/>
      <c r="T154" s="47"/>
      <c r="AT154" s="14" t="s">
        <v>127</v>
      </c>
      <c r="AU154" s="14" t="s">
        <v>125</v>
      </c>
    </row>
    <row r="155" spans="2:65" s="1" customFormat="1" ht="37.9" customHeight="1">
      <c r="B155" s="116"/>
      <c r="C155" s="117" t="s">
        <v>252</v>
      </c>
      <c r="D155" s="117" t="s">
        <v>119</v>
      </c>
      <c r="E155" s="118" t="s">
        <v>253</v>
      </c>
      <c r="F155" s="119" t="s">
        <v>254</v>
      </c>
      <c r="G155" s="120" t="s">
        <v>158</v>
      </c>
      <c r="H155" s="121">
        <v>32.6</v>
      </c>
      <c r="I155" s="277"/>
      <c r="J155" s="122">
        <f>ROUND(I155*H155,2)</f>
        <v>0</v>
      </c>
      <c r="K155" s="119" t="s">
        <v>123</v>
      </c>
      <c r="L155" s="26"/>
      <c r="M155" s="123" t="s">
        <v>3</v>
      </c>
      <c r="N155" s="124" t="s">
        <v>35</v>
      </c>
      <c r="O155" s="125">
        <v>4.0289999999999999</v>
      </c>
      <c r="P155" s="125">
        <f>O155*H155</f>
        <v>131.34540000000001</v>
      </c>
      <c r="Q155" s="125">
        <v>0</v>
      </c>
      <c r="R155" s="125">
        <f>Q155*H155</f>
        <v>0</v>
      </c>
      <c r="S155" s="125">
        <v>2.9000000000000001E-2</v>
      </c>
      <c r="T155" s="126">
        <f>S155*H155</f>
        <v>0.94540000000000013</v>
      </c>
      <c r="AR155" s="127" t="s">
        <v>124</v>
      </c>
      <c r="AT155" s="127" t="s">
        <v>119</v>
      </c>
      <c r="AU155" s="127" t="s">
        <v>125</v>
      </c>
      <c r="AY155" s="14" t="s">
        <v>114</v>
      </c>
      <c r="BE155" s="128">
        <f>IF(N155="základní",J155,0)</f>
        <v>0</v>
      </c>
      <c r="BF155" s="128">
        <f>IF(N155="snížená",J155,0)</f>
        <v>0</v>
      </c>
      <c r="BG155" s="128">
        <f>IF(N155="zákl. přenesená",J155,0)</f>
        <v>0</v>
      </c>
      <c r="BH155" s="128">
        <f>IF(N155="sníž. přenesená",J155,0)</f>
        <v>0</v>
      </c>
      <c r="BI155" s="128">
        <f>IF(N155="nulová",J155,0)</f>
        <v>0</v>
      </c>
      <c r="BJ155" s="14" t="s">
        <v>14</v>
      </c>
      <c r="BK155" s="128">
        <f>ROUND(I155*H155,2)</f>
        <v>0</v>
      </c>
      <c r="BL155" s="14" t="s">
        <v>124</v>
      </c>
      <c r="BM155" s="127" t="s">
        <v>255</v>
      </c>
    </row>
    <row r="156" spans="2:65" s="1" customFormat="1" ht="11.25">
      <c r="B156" s="26"/>
      <c r="D156" s="129" t="s">
        <v>127</v>
      </c>
      <c r="F156" s="130" t="s">
        <v>256</v>
      </c>
      <c r="L156" s="26"/>
      <c r="M156" s="131"/>
      <c r="T156" s="47"/>
      <c r="AT156" s="14" t="s">
        <v>127</v>
      </c>
      <c r="AU156" s="14" t="s">
        <v>125</v>
      </c>
    </row>
    <row r="157" spans="2:65" s="11" customFormat="1" ht="22.9" customHeight="1">
      <c r="B157" s="105"/>
      <c r="D157" s="106" t="s">
        <v>63</v>
      </c>
      <c r="E157" s="114" t="s">
        <v>257</v>
      </c>
      <c r="F157" s="114" t="s">
        <v>258</v>
      </c>
      <c r="J157" s="115">
        <f>BK157</f>
        <v>0</v>
      </c>
      <c r="L157" s="105"/>
      <c r="M157" s="109"/>
      <c r="P157" s="110">
        <f>SUM(P158:P159)</f>
        <v>239.85595000000001</v>
      </c>
      <c r="R157" s="110">
        <f>SUM(R158:R159)</f>
        <v>0</v>
      </c>
      <c r="T157" s="111">
        <f>SUM(T158:T159)</f>
        <v>0</v>
      </c>
      <c r="AR157" s="106" t="s">
        <v>14</v>
      </c>
      <c r="AT157" s="112" t="s">
        <v>63</v>
      </c>
      <c r="AU157" s="112" t="s">
        <v>14</v>
      </c>
      <c r="AY157" s="106" t="s">
        <v>114</v>
      </c>
      <c r="BK157" s="113">
        <f>SUM(BK158:BK159)</f>
        <v>0</v>
      </c>
    </row>
    <row r="158" spans="2:65" s="1" customFormat="1" ht="37.9" customHeight="1">
      <c r="B158" s="116"/>
      <c r="C158" s="117" t="s">
        <v>259</v>
      </c>
      <c r="D158" s="117" t="s">
        <v>119</v>
      </c>
      <c r="E158" s="118" t="s">
        <v>260</v>
      </c>
      <c r="F158" s="119" t="s">
        <v>261</v>
      </c>
      <c r="G158" s="120" t="s">
        <v>173</v>
      </c>
      <c r="H158" s="121">
        <v>158.845</v>
      </c>
      <c r="I158" s="277"/>
      <c r="J158" s="122">
        <f>ROUND(I158*H158,2)</f>
        <v>0</v>
      </c>
      <c r="K158" s="119" t="s">
        <v>123</v>
      </c>
      <c r="L158" s="26"/>
      <c r="M158" s="123" t="s">
        <v>3</v>
      </c>
      <c r="N158" s="124" t="s">
        <v>35</v>
      </c>
      <c r="O158" s="125">
        <v>1.51</v>
      </c>
      <c r="P158" s="125">
        <f>O158*H158</f>
        <v>239.85595000000001</v>
      </c>
      <c r="Q158" s="125">
        <v>0</v>
      </c>
      <c r="R158" s="125">
        <f>Q158*H158</f>
        <v>0</v>
      </c>
      <c r="S158" s="125">
        <v>0</v>
      </c>
      <c r="T158" s="126">
        <f>S158*H158</f>
        <v>0</v>
      </c>
      <c r="AR158" s="127" t="s">
        <v>124</v>
      </c>
      <c r="AT158" s="127" t="s">
        <v>119</v>
      </c>
      <c r="AU158" s="127" t="s">
        <v>71</v>
      </c>
      <c r="AY158" s="14" t="s">
        <v>114</v>
      </c>
      <c r="BE158" s="128">
        <f>IF(N158="základní",J158,0)</f>
        <v>0</v>
      </c>
      <c r="BF158" s="128">
        <f>IF(N158="snížená",J158,0)</f>
        <v>0</v>
      </c>
      <c r="BG158" s="128">
        <f>IF(N158="zákl. přenesená",J158,0)</f>
        <v>0</v>
      </c>
      <c r="BH158" s="128">
        <f>IF(N158="sníž. přenesená",J158,0)</f>
        <v>0</v>
      </c>
      <c r="BI158" s="128">
        <f>IF(N158="nulová",J158,0)</f>
        <v>0</v>
      </c>
      <c r="BJ158" s="14" t="s">
        <v>14</v>
      </c>
      <c r="BK158" s="128">
        <f>ROUND(I158*H158,2)</f>
        <v>0</v>
      </c>
      <c r="BL158" s="14" t="s">
        <v>124</v>
      </c>
      <c r="BM158" s="127" t="s">
        <v>262</v>
      </c>
    </row>
    <row r="159" spans="2:65" s="1" customFormat="1" ht="11.25">
      <c r="B159" s="26"/>
      <c r="D159" s="129" t="s">
        <v>127</v>
      </c>
      <c r="F159" s="130" t="s">
        <v>263</v>
      </c>
      <c r="L159" s="26"/>
      <c r="M159" s="131"/>
      <c r="T159" s="47"/>
      <c r="AT159" s="14" t="s">
        <v>127</v>
      </c>
      <c r="AU159" s="14" t="s">
        <v>71</v>
      </c>
    </row>
    <row r="160" spans="2:65" s="11" customFormat="1" ht="22.9" customHeight="1">
      <c r="B160" s="105"/>
      <c r="D160" s="106" t="s">
        <v>63</v>
      </c>
      <c r="E160" s="114" t="s">
        <v>264</v>
      </c>
      <c r="F160" s="114" t="s">
        <v>265</v>
      </c>
      <c r="J160" s="115">
        <f>BK160</f>
        <v>0</v>
      </c>
      <c r="L160" s="105"/>
      <c r="M160" s="109"/>
      <c r="P160" s="110">
        <f>SUM(P161:P162)</f>
        <v>10.185108</v>
      </c>
      <c r="R160" s="110">
        <f>SUM(R161:R162)</f>
        <v>0</v>
      </c>
      <c r="T160" s="111">
        <f>SUM(T161:T162)</f>
        <v>0</v>
      </c>
      <c r="AR160" s="106" t="s">
        <v>14</v>
      </c>
      <c r="AT160" s="112" t="s">
        <v>63</v>
      </c>
      <c r="AU160" s="112" t="s">
        <v>14</v>
      </c>
      <c r="AY160" s="106" t="s">
        <v>114</v>
      </c>
      <c r="BK160" s="113">
        <f>SUM(BK161:BK162)</f>
        <v>0</v>
      </c>
    </row>
    <row r="161" spans="2:65" s="1" customFormat="1" ht="78" customHeight="1">
      <c r="B161" s="116"/>
      <c r="C161" s="117" t="s">
        <v>266</v>
      </c>
      <c r="D161" s="117" t="s">
        <v>119</v>
      </c>
      <c r="E161" s="118" t="s">
        <v>267</v>
      </c>
      <c r="F161" s="119" t="s">
        <v>268</v>
      </c>
      <c r="G161" s="120" t="s">
        <v>173</v>
      </c>
      <c r="H161" s="121">
        <v>99.853999999999999</v>
      </c>
      <c r="I161" s="277"/>
      <c r="J161" s="122">
        <f>ROUND(I161*H161,2)</f>
        <v>0</v>
      </c>
      <c r="K161" s="119" t="s">
        <v>123</v>
      </c>
      <c r="L161" s="26"/>
      <c r="M161" s="123" t="s">
        <v>3</v>
      </c>
      <c r="N161" s="124" t="s">
        <v>35</v>
      </c>
      <c r="O161" s="125">
        <v>0.10199999999999999</v>
      </c>
      <c r="P161" s="125">
        <f>O161*H161</f>
        <v>10.185108</v>
      </c>
      <c r="Q161" s="125">
        <v>0</v>
      </c>
      <c r="R161" s="125">
        <f>Q161*H161</f>
        <v>0</v>
      </c>
      <c r="S161" s="125">
        <v>0</v>
      </c>
      <c r="T161" s="126">
        <f>S161*H161</f>
        <v>0</v>
      </c>
      <c r="AR161" s="127" t="s">
        <v>124</v>
      </c>
      <c r="AT161" s="127" t="s">
        <v>119</v>
      </c>
      <c r="AU161" s="127" t="s">
        <v>71</v>
      </c>
      <c r="AY161" s="14" t="s">
        <v>114</v>
      </c>
      <c r="BE161" s="128">
        <f>IF(N161="základní",J161,0)</f>
        <v>0</v>
      </c>
      <c r="BF161" s="128">
        <f>IF(N161="snížená",J161,0)</f>
        <v>0</v>
      </c>
      <c r="BG161" s="128">
        <f>IF(N161="zákl. přenesená",J161,0)</f>
        <v>0</v>
      </c>
      <c r="BH161" s="128">
        <f>IF(N161="sníž. přenesená",J161,0)</f>
        <v>0</v>
      </c>
      <c r="BI161" s="128">
        <f>IF(N161="nulová",J161,0)</f>
        <v>0</v>
      </c>
      <c r="BJ161" s="14" t="s">
        <v>14</v>
      </c>
      <c r="BK161" s="128">
        <f>ROUND(I161*H161,2)</f>
        <v>0</v>
      </c>
      <c r="BL161" s="14" t="s">
        <v>124</v>
      </c>
      <c r="BM161" s="127" t="s">
        <v>269</v>
      </c>
    </row>
    <row r="162" spans="2:65" s="1" customFormat="1" ht="11.25">
      <c r="B162" s="26"/>
      <c r="D162" s="129" t="s">
        <v>127</v>
      </c>
      <c r="F162" s="130" t="s">
        <v>270</v>
      </c>
      <c r="L162" s="26"/>
      <c r="M162" s="131"/>
      <c r="T162" s="47"/>
      <c r="AT162" s="14" t="s">
        <v>127</v>
      </c>
      <c r="AU162" s="14" t="s">
        <v>71</v>
      </c>
    </row>
    <row r="163" spans="2:65" s="11" customFormat="1" ht="25.9" customHeight="1">
      <c r="B163" s="105"/>
      <c r="D163" s="106" t="s">
        <v>63</v>
      </c>
      <c r="E163" s="107" t="s">
        <v>271</v>
      </c>
      <c r="F163" s="107" t="s">
        <v>272</v>
      </c>
      <c r="J163" s="108">
        <f>BK163</f>
        <v>0</v>
      </c>
      <c r="L163" s="105"/>
      <c r="M163" s="109"/>
      <c r="P163" s="110">
        <f>P164+P167+P179+P202+P207+P220+P239</f>
        <v>3362.7391969999999</v>
      </c>
      <c r="R163" s="110">
        <f>R164+R167+R179+R202+R207+R220+R239</f>
        <v>24.842523530000001</v>
      </c>
      <c r="T163" s="111">
        <f>T164+T167+T179+T202+T207+T220+T239</f>
        <v>34.892149809999999</v>
      </c>
      <c r="AR163" s="106" t="s">
        <v>71</v>
      </c>
      <c r="AT163" s="112" t="s">
        <v>63</v>
      </c>
      <c r="AU163" s="112" t="s">
        <v>64</v>
      </c>
      <c r="AY163" s="106" t="s">
        <v>114</v>
      </c>
      <c r="BK163" s="113">
        <f>BK164+BK167+BK179+BK202+BK207+BK220+BK239</f>
        <v>0</v>
      </c>
    </row>
    <row r="164" spans="2:65" s="11" customFormat="1" ht="22.9" customHeight="1">
      <c r="B164" s="105"/>
      <c r="D164" s="106" t="s">
        <v>63</v>
      </c>
      <c r="E164" s="114" t="s">
        <v>273</v>
      </c>
      <c r="F164" s="114" t="s">
        <v>274</v>
      </c>
      <c r="J164" s="115">
        <f>BK164</f>
        <v>0</v>
      </c>
      <c r="L164" s="105"/>
      <c r="M164" s="109"/>
      <c r="P164" s="110">
        <f>SUM(P165:P166)</f>
        <v>0</v>
      </c>
      <c r="R164" s="110">
        <f>SUM(R165:R166)</f>
        <v>0</v>
      </c>
      <c r="T164" s="111">
        <f>SUM(T165:T166)</f>
        <v>0</v>
      </c>
      <c r="AR164" s="106" t="s">
        <v>71</v>
      </c>
      <c r="AT164" s="112" t="s">
        <v>63</v>
      </c>
      <c r="AU164" s="112" t="s">
        <v>14</v>
      </c>
      <c r="AY164" s="106" t="s">
        <v>114</v>
      </c>
      <c r="BK164" s="113">
        <f>SUM(BK165:BK166)</f>
        <v>0</v>
      </c>
    </row>
    <row r="165" spans="2:65" s="1" customFormat="1" ht="16.5" customHeight="1">
      <c r="B165" s="116"/>
      <c r="C165" s="117" t="s">
        <v>275</v>
      </c>
      <c r="D165" s="117" t="s">
        <v>119</v>
      </c>
      <c r="E165" s="118" t="s">
        <v>276</v>
      </c>
      <c r="F165" s="119" t="s">
        <v>274</v>
      </c>
      <c r="G165" s="120" t="s">
        <v>277</v>
      </c>
      <c r="H165" s="121">
        <v>1</v>
      </c>
      <c r="I165" s="277"/>
      <c r="J165" s="122">
        <f>ROUND(I165*H165,2)</f>
        <v>0</v>
      </c>
      <c r="K165" s="119" t="s">
        <v>3</v>
      </c>
      <c r="L165" s="26"/>
      <c r="M165" s="123" t="s">
        <v>3</v>
      </c>
      <c r="N165" s="124" t="s">
        <v>35</v>
      </c>
      <c r="O165" s="125">
        <v>0</v>
      </c>
      <c r="P165" s="125">
        <f>O165*H165</f>
        <v>0</v>
      </c>
      <c r="Q165" s="125">
        <v>0</v>
      </c>
      <c r="R165" s="125">
        <f>Q165*H165</f>
        <v>0</v>
      </c>
      <c r="S165" s="125">
        <v>0</v>
      </c>
      <c r="T165" s="126">
        <f>S165*H165</f>
        <v>0</v>
      </c>
      <c r="AR165" s="127" t="s">
        <v>204</v>
      </c>
      <c r="AT165" s="127" t="s">
        <v>119</v>
      </c>
      <c r="AU165" s="127" t="s">
        <v>71</v>
      </c>
      <c r="AY165" s="14" t="s">
        <v>114</v>
      </c>
      <c r="BE165" s="128">
        <f>IF(N165="základní",J165,0)</f>
        <v>0</v>
      </c>
      <c r="BF165" s="128">
        <f>IF(N165="snížená",J165,0)</f>
        <v>0</v>
      </c>
      <c r="BG165" s="128">
        <f>IF(N165="zákl. přenesená",J165,0)</f>
        <v>0</v>
      </c>
      <c r="BH165" s="128">
        <f>IF(N165="sníž. přenesená",J165,0)</f>
        <v>0</v>
      </c>
      <c r="BI165" s="128">
        <f>IF(N165="nulová",J165,0)</f>
        <v>0</v>
      </c>
      <c r="BJ165" s="14" t="s">
        <v>14</v>
      </c>
      <c r="BK165" s="128">
        <f>ROUND(I165*H165,2)</f>
        <v>0</v>
      </c>
      <c r="BL165" s="14" t="s">
        <v>204</v>
      </c>
      <c r="BM165" s="127" t="s">
        <v>278</v>
      </c>
    </row>
    <row r="166" spans="2:65" s="1" customFormat="1" ht="16.5" customHeight="1">
      <c r="B166" s="116"/>
      <c r="C166" s="117" t="s">
        <v>279</v>
      </c>
      <c r="D166" s="117" t="s">
        <v>119</v>
      </c>
      <c r="E166" s="118" t="s">
        <v>280</v>
      </c>
      <c r="F166" s="119" t="s">
        <v>281</v>
      </c>
      <c r="G166" s="120" t="s">
        <v>277</v>
      </c>
      <c r="H166" s="121">
        <v>1</v>
      </c>
      <c r="I166" s="277"/>
      <c r="J166" s="122">
        <f>ROUND(I166*H166,2)</f>
        <v>0</v>
      </c>
      <c r="K166" s="119" t="s">
        <v>3</v>
      </c>
      <c r="L166" s="26"/>
      <c r="M166" s="123" t="s">
        <v>3</v>
      </c>
      <c r="N166" s="124" t="s">
        <v>35</v>
      </c>
      <c r="O166" s="125">
        <v>0</v>
      </c>
      <c r="P166" s="125">
        <f>O166*H166</f>
        <v>0</v>
      </c>
      <c r="Q166" s="125">
        <v>0</v>
      </c>
      <c r="R166" s="125">
        <f>Q166*H166</f>
        <v>0</v>
      </c>
      <c r="S166" s="125">
        <v>0</v>
      </c>
      <c r="T166" s="126">
        <f>S166*H166</f>
        <v>0</v>
      </c>
      <c r="AR166" s="127" t="s">
        <v>204</v>
      </c>
      <c r="AT166" s="127" t="s">
        <v>119</v>
      </c>
      <c r="AU166" s="127" t="s">
        <v>71</v>
      </c>
      <c r="AY166" s="14" t="s">
        <v>114</v>
      </c>
      <c r="BE166" s="128">
        <f>IF(N166="základní",J166,0)</f>
        <v>0</v>
      </c>
      <c r="BF166" s="128">
        <f>IF(N166="snížená",J166,0)</f>
        <v>0</v>
      </c>
      <c r="BG166" s="128">
        <f>IF(N166="zákl. přenesená",J166,0)</f>
        <v>0</v>
      </c>
      <c r="BH166" s="128">
        <f>IF(N166="sníž. přenesená",J166,0)</f>
        <v>0</v>
      </c>
      <c r="BI166" s="128">
        <f>IF(N166="nulová",J166,0)</f>
        <v>0</v>
      </c>
      <c r="BJ166" s="14" t="s">
        <v>14</v>
      </c>
      <c r="BK166" s="128">
        <f>ROUND(I166*H166,2)</f>
        <v>0</v>
      </c>
      <c r="BL166" s="14" t="s">
        <v>204</v>
      </c>
      <c r="BM166" s="127" t="s">
        <v>282</v>
      </c>
    </row>
    <row r="167" spans="2:65" s="11" customFormat="1" ht="22.9" customHeight="1">
      <c r="B167" s="105"/>
      <c r="D167" s="106" t="s">
        <v>63</v>
      </c>
      <c r="E167" s="114" t="s">
        <v>283</v>
      </c>
      <c r="F167" s="114" t="s">
        <v>284</v>
      </c>
      <c r="J167" s="115">
        <f>BK167</f>
        <v>0</v>
      </c>
      <c r="L167" s="105"/>
      <c r="M167" s="109"/>
      <c r="P167" s="110">
        <f>SUM(P168:P178)</f>
        <v>654.961727</v>
      </c>
      <c r="R167" s="110">
        <f>SUM(R168:R178)</f>
        <v>8.87267136</v>
      </c>
      <c r="T167" s="111">
        <f>SUM(T168:T178)</f>
        <v>11.240456</v>
      </c>
      <c r="AR167" s="106" t="s">
        <v>71</v>
      </c>
      <c r="AT167" s="112" t="s">
        <v>63</v>
      </c>
      <c r="AU167" s="112" t="s">
        <v>14</v>
      </c>
      <c r="AY167" s="106" t="s">
        <v>114</v>
      </c>
      <c r="BK167" s="113">
        <f>SUM(BK168:BK178)</f>
        <v>0</v>
      </c>
    </row>
    <row r="168" spans="2:65" s="1" customFormat="1" ht="33" customHeight="1">
      <c r="B168" s="116"/>
      <c r="C168" s="117" t="s">
        <v>285</v>
      </c>
      <c r="D168" s="117" t="s">
        <v>119</v>
      </c>
      <c r="E168" s="118" t="s">
        <v>286</v>
      </c>
      <c r="F168" s="119" t="s">
        <v>287</v>
      </c>
      <c r="G168" s="120" t="s">
        <v>288</v>
      </c>
      <c r="H168" s="121">
        <v>1405.057</v>
      </c>
      <c r="I168" s="277"/>
      <c r="J168" s="122">
        <f>ROUND(I168*H168,2)</f>
        <v>0</v>
      </c>
      <c r="K168" s="119" t="s">
        <v>123</v>
      </c>
      <c r="L168" s="26"/>
      <c r="M168" s="123" t="s">
        <v>3</v>
      </c>
      <c r="N168" s="124" t="s">
        <v>35</v>
      </c>
      <c r="O168" s="125">
        <v>0.11</v>
      </c>
      <c r="P168" s="125">
        <f>O168*H168</f>
        <v>154.55627000000001</v>
      </c>
      <c r="Q168" s="125">
        <v>0</v>
      </c>
      <c r="R168" s="125">
        <f>Q168*H168</f>
        <v>0</v>
      </c>
      <c r="S168" s="125">
        <v>8.0000000000000002E-3</v>
      </c>
      <c r="T168" s="126">
        <f>S168*H168</f>
        <v>11.240456</v>
      </c>
      <c r="AR168" s="127" t="s">
        <v>204</v>
      </c>
      <c r="AT168" s="127" t="s">
        <v>119</v>
      </c>
      <c r="AU168" s="127" t="s">
        <v>71</v>
      </c>
      <c r="AY168" s="14" t="s">
        <v>114</v>
      </c>
      <c r="BE168" s="128">
        <f>IF(N168="základní",J168,0)</f>
        <v>0</v>
      </c>
      <c r="BF168" s="128">
        <f>IF(N168="snížená",J168,0)</f>
        <v>0</v>
      </c>
      <c r="BG168" s="128">
        <f>IF(N168="zákl. přenesená",J168,0)</f>
        <v>0</v>
      </c>
      <c r="BH168" s="128">
        <f>IF(N168="sníž. přenesená",J168,0)</f>
        <v>0</v>
      </c>
      <c r="BI168" s="128">
        <f>IF(N168="nulová",J168,0)</f>
        <v>0</v>
      </c>
      <c r="BJ168" s="14" t="s">
        <v>14</v>
      </c>
      <c r="BK168" s="128">
        <f>ROUND(I168*H168,2)</f>
        <v>0</v>
      </c>
      <c r="BL168" s="14" t="s">
        <v>204</v>
      </c>
      <c r="BM168" s="127" t="s">
        <v>289</v>
      </c>
    </row>
    <row r="169" spans="2:65" s="1" customFormat="1" ht="11.25">
      <c r="B169" s="26"/>
      <c r="D169" s="129" t="s">
        <v>127</v>
      </c>
      <c r="F169" s="130" t="s">
        <v>290</v>
      </c>
      <c r="L169" s="26"/>
      <c r="M169" s="131"/>
      <c r="T169" s="47"/>
      <c r="AT169" s="14" t="s">
        <v>127</v>
      </c>
      <c r="AU169" s="14" t="s">
        <v>71</v>
      </c>
    </row>
    <row r="170" spans="2:65" s="1" customFormat="1" ht="37.9" customHeight="1">
      <c r="B170" s="116"/>
      <c r="C170" s="117" t="s">
        <v>291</v>
      </c>
      <c r="D170" s="117" t="s">
        <v>119</v>
      </c>
      <c r="E170" s="118" t="s">
        <v>292</v>
      </c>
      <c r="F170" s="119" t="s">
        <v>293</v>
      </c>
      <c r="G170" s="120" t="s">
        <v>158</v>
      </c>
      <c r="H170" s="121">
        <v>15.456</v>
      </c>
      <c r="I170" s="277"/>
      <c r="J170" s="122">
        <f>ROUND(I170*H170,2)</f>
        <v>0</v>
      </c>
      <c r="K170" s="119" t="s">
        <v>123</v>
      </c>
      <c r="L170" s="26"/>
      <c r="M170" s="123" t="s">
        <v>3</v>
      </c>
      <c r="N170" s="124" t="s">
        <v>35</v>
      </c>
      <c r="O170" s="125">
        <v>1.56</v>
      </c>
      <c r="P170" s="125">
        <f>O170*H170</f>
        <v>24.111360000000001</v>
      </c>
      <c r="Q170" s="125">
        <v>1.2199999999999999E-3</v>
      </c>
      <c r="R170" s="125">
        <f>Q170*H170</f>
        <v>1.8856319999999999E-2</v>
      </c>
      <c r="S170" s="125">
        <v>0</v>
      </c>
      <c r="T170" s="126">
        <f>S170*H170</f>
        <v>0</v>
      </c>
      <c r="AR170" s="127" t="s">
        <v>204</v>
      </c>
      <c r="AT170" s="127" t="s">
        <v>119</v>
      </c>
      <c r="AU170" s="127" t="s">
        <v>71</v>
      </c>
      <c r="AY170" s="14" t="s">
        <v>114</v>
      </c>
      <c r="BE170" s="128">
        <f>IF(N170="základní",J170,0)</f>
        <v>0</v>
      </c>
      <c r="BF170" s="128">
        <f>IF(N170="snížená",J170,0)</f>
        <v>0</v>
      </c>
      <c r="BG170" s="128">
        <f>IF(N170="zákl. přenesená",J170,0)</f>
        <v>0</v>
      </c>
      <c r="BH170" s="128">
        <f>IF(N170="sníž. přenesená",J170,0)</f>
        <v>0</v>
      </c>
      <c r="BI170" s="128">
        <f>IF(N170="nulová",J170,0)</f>
        <v>0</v>
      </c>
      <c r="BJ170" s="14" t="s">
        <v>14</v>
      </c>
      <c r="BK170" s="128">
        <f>ROUND(I170*H170,2)</f>
        <v>0</v>
      </c>
      <c r="BL170" s="14" t="s">
        <v>204</v>
      </c>
      <c r="BM170" s="127" t="s">
        <v>294</v>
      </c>
    </row>
    <row r="171" spans="2:65" s="1" customFormat="1" ht="11.25">
      <c r="B171" s="26"/>
      <c r="D171" s="129" t="s">
        <v>127</v>
      </c>
      <c r="F171" s="130" t="s">
        <v>295</v>
      </c>
      <c r="L171" s="26"/>
      <c r="M171" s="131"/>
      <c r="T171" s="47"/>
      <c r="AT171" s="14" t="s">
        <v>127</v>
      </c>
      <c r="AU171" s="14" t="s">
        <v>71</v>
      </c>
    </row>
    <row r="172" spans="2:65" s="1" customFormat="1" ht="66.75" customHeight="1">
      <c r="B172" s="116"/>
      <c r="C172" s="117" t="s">
        <v>296</v>
      </c>
      <c r="D172" s="117" t="s">
        <v>119</v>
      </c>
      <c r="E172" s="118" t="s">
        <v>297</v>
      </c>
      <c r="F172" s="119" t="s">
        <v>298</v>
      </c>
      <c r="G172" s="120" t="s">
        <v>288</v>
      </c>
      <c r="H172" s="121">
        <v>1405.057</v>
      </c>
      <c r="I172" s="277"/>
      <c r="J172" s="122">
        <f>ROUND(I172*H172,2)</f>
        <v>0</v>
      </c>
      <c r="K172" s="119" t="s">
        <v>123</v>
      </c>
      <c r="L172" s="26"/>
      <c r="M172" s="123" t="s">
        <v>3</v>
      </c>
      <c r="N172" s="124" t="s">
        <v>35</v>
      </c>
      <c r="O172" s="125">
        <v>0.32400000000000001</v>
      </c>
      <c r="P172" s="125">
        <f>O172*H172</f>
        <v>455.23846800000001</v>
      </c>
      <c r="Q172" s="125">
        <v>0</v>
      </c>
      <c r="R172" s="125">
        <f>Q172*H172</f>
        <v>0</v>
      </c>
      <c r="S172" s="125">
        <v>0</v>
      </c>
      <c r="T172" s="126">
        <f>S172*H172</f>
        <v>0</v>
      </c>
      <c r="AR172" s="127" t="s">
        <v>204</v>
      </c>
      <c r="AT172" s="127" t="s">
        <v>119</v>
      </c>
      <c r="AU172" s="127" t="s">
        <v>71</v>
      </c>
      <c r="AY172" s="14" t="s">
        <v>114</v>
      </c>
      <c r="BE172" s="128">
        <f>IF(N172="základní",J172,0)</f>
        <v>0</v>
      </c>
      <c r="BF172" s="128">
        <f>IF(N172="snížená",J172,0)</f>
        <v>0</v>
      </c>
      <c r="BG172" s="128">
        <f>IF(N172="zákl. přenesená",J172,0)</f>
        <v>0</v>
      </c>
      <c r="BH172" s="128">
        <f>IF(N172="sníž. přenesená",J172,0)</f>
        <v>0</v>
      </c>
      <c r="BI172" s="128">
        <f>IF(N172="nulová",J172,0)</f>
        <v>0</v>
      </c>
      <c r="BJ172" s="14" t="s">
        <v>14</v>
      </c>
      <c r="BK172" s="128">
        <f>ROUND(I172*H172,2)</f>
        <v>0</v>
      </c>
      <c r="BL172" s="14" t="s">
        <v>204</v>
      </c>
      <c r="BM172" s="127" t="s">
        <v>299</v>
      </c>
    </row>
    <row r="173" spans="2:65" s="1" customFormat="1" ht="11.25">
      <c r="B173" s="26"/>
      <c r="D173" s="129" t="s">
        <v>127</v>
      </c>
      <c r="F173" s="130" t="s">
        <v>300</v>
      </c>
      <c r="L173" s="26"/>
      <c r="M173" s="131"/>
      <c r="T173" s="47"/>
      <c r="AT173" s="14" t="s">
        <v>127</v>
      </c>
      <c r="AU173" s="14" t="s">
        <v>71</v>
      </c>
    </row>
    <row r="174" spans="2:65" s="1" customFormat="1" ht="21.75" customHeight="1">
      <c r="B174" s="116"/>
      <c r="C174" s="132" t="s">
        <v>301</v>
      </c>
      <c r="D174" s="132" t="s">
        <v>150</v>
      </c>
      <c r="E174" s="133" t="s">
        <v>302</v>
      </c>
      <c r="F174" s="134" t="s">
        <v>303</v>
      </c>
      <c r="G174" s="135" t="s">
        <v>158</v>
      </c>
      <c r="H174" s="136">
        <v>15.456</v>
      </c>
      <c r="I174" s="278"/>
      <c r="J174" s="137">
        <f>ROUND(I174*H174,2)</f>
        <v>0</v>
      </c>
      <c r="K174" s="134" t="s">
        <v>123</v>
      </c>
      <c r="L174" s="138"/>
      <c r="M174" s="139" t="s">
        <v>3</v>
      </c>
      <c r="N174" s="140" t="s">
        <v>35</v>
      </c>
      <c r="O174" s="125">
        <v>0</v>
      </c>
      <c r="P174" s="125">
        <f>O174*H174</f>
        <v>0</v>
      </c>
      <c r="Q174" s="125">
        <v>0.55000000000000004</v>
      </c>
      <c r="R174" s="125">
        <f>Q174*H174</f>
        <v>8.5007999999999999</v>
      </c>
      <c r="S174" s="125">
        <v>0</v>
      </c>
      <c r="T174" s="126">
        <f>S174*H174</f>
        <v>0</v>
      </c>
      <c r="AR174" s="127" t="s">
        <v>296</v>
      </c>
      <c r="AT174" s="127" t="s">
        <v>150</v>
      </c>
      <c r="AU174" s="127" t="s">
        <v>71</v>
      </c>
      <c r="AY174" s="14" t="s">
        <v>114</v>
      </c>
      <c r="BE174" s="128">
        <f>IF(N174="základní",J174,0)</f>
        <v>0</v>
      </c>
      <c r="BF174" s="128">
        <f>IF(N174="snížená",J174,0)</f>
        <v>0</v>
      </c>
      <c r="BG174" s="128">
        <f>IF(N174="zákl. přenesená",J174,0)</f>
        <v>0</v>
      </c>
      <c r="BH174" s="128">
        <f>IF(N174="sníž. přenesená",J174,0)</f>
        <v>0</v>
      </c>
      <c r="BI174" s="128">
        <f>IF(N174="nulová",J174,0)</f>
        <v>0</v>
      </c>
      <c r="BJ174" s="14" t="s">
        <v>14</v>
      </c>
      <c r="BK174" s="128">
        <f>ROUND(I174*H174,2)</f>
        <v>0</v>
      </c>
      <c r="BL174" s="14" t="s">
        <v>204</v>
      </c>
      <c r="BM174" s="127" t="s">
        <v>304</v>
      </c>
    </row>
    <row r="175" spans="2:65" s="1" customFormat="1" ht="37.9" customHeight="1">
      <c r="B175" s="116"/>
      <c r="C175" s="117" t="s">
        <v>305</v>
      </c>
      <c r="D175" s="117" t="s">
        <v>119</v>
      </c>
      <c r="E175" s="118" t="s">
        <v>306</v>
      </c>
      <c r="F175" s="119" t="s">
        <v>307</v>
      </c>
      <c r="G175" s="120" t="s">
        <v>158</v>
      </c>
      <c r="H175" s="121">
        <v>15.456</v>
      </c>
      <c r="I175" s="277"/>
      <c r="J175" s="122">
        <f>ROUND(I175*H175,2)</f>
        <v>0</v>
      </c>
      <c r="K175" s="119" t="s">
        <v>123</v>
      </c>
      <c r="L175" s="26"/>
      <c r="M175" s="123" t="s">
        <v>3</v>
      </c>
      <c r="N175" s="124" t="s">
        <v>35</v>
      </c>
      <c r="O175" s="125">
        <v>0</v>
      </c>
      <c r="P175" s="125">
        <f>O175*H175</f>
        <v>0</v>
      </c>
      <c r="Q175" s="125">
        <v>2.2839999999999999E-2</v>
      </c>
      <c r="R175" s="125">
        <f>Q175*H175</f>
        <v>0.35301504</v>
      </c>
      <c r="S175" s="125">
        <v>0</v>
      </c>
      <c r="T175" s="126">
        <f>S175*H175</f>
        <v>0</v>
      </c>
      <c r="AR175" s="127" t="s">
        <v>204</v>
      </c>
      <c r="AT175" s="127" t="s">
        <v>119</v>
      </c>
      <c r="AU175" s="127" t="s">
        <v>71</v>
      </c>
      <c r="AY175" s="14" t="s">
        <v>114</v>
      </c>
      <c r="BE175" s="128">
        <f>IF(N175="základní",J175,0)</f>
        <v>0</v>
      </c>
      <c r="BF175" s="128">
        <f>IF(N175="snížená",J175,0)</f>
        <v>0</v>
      </c>
      <c r="BG175" s="128">
        <f>IF(N175="zákl. přenesená",J175,0)</f>
        <v>0</v>
      </c>
      <c r="BH175" s="128">
        <f>IF(N175="sníž. přenesená",J175,0)</f>
        <v>0</v>
      </c>
      <c r="BI175" s="128">
        <f>IF(N175="nulová",J175,0)</f>
        <v>0</v>
      </c>
      <c r="BJ175" s="14" t="s">
        <v>14</v>
      </c>
      <c r="BK175" s="128">
        <f>ROUND(I175*H175,2)</f>
        <v>0</v>
      </c>
      <c r="BL175" s="14" t="s">
        <v>204</v>
      </c>
      <c r="BM175" s="127" t="s">
        <v>308</v>
      </c>
    </row>
    <row r="176" spans="2:65" s="1" customFormat="1" ht="11.25">
      <c r="B176" s="26"/>
      <c r="D176" s="129" t="s">
        <v>127</v>
      </c>
      <c r="F176" s="130" t="s">
        <v>309</v>
      </c>
      <c r="L176" s="26"/>
      <c r="M176" s="131"/>
      <c r="T176" s="47"/>
      <c r="AT176" s="14" t="s">
        <v>127</v>
      </c>
      <c r="AU176" s="14" t="s">
        <v>71</v>
      </c>
    </row>
    <row r="177" spans="2:65" s="1" customFormat="1" ht="49.15" customHeight="1">
      <c r="B177" s="116"/>
      <c r="C177" s="117" t="s">
        <v>310</v>
      </c>
      <c r="D177" s="117" t="s">
        <v>119</v>
      </c>
      <c r="E177" s="118" t="s">
        <v>311</v>
      </c>
      <c r="F177" s="119" t="s">
        <v>312</v>
      </c>
      <c r="G177" s="120" t="s">
        <v>173</v>
      </c>
      <c r="H177" s="121">
        <v>8.8729999999999993</v>
      </c>
      <c r="I177" s="277"/>
      <c r="J177" s="122">
        <f>ROUND(I177*H177,2)</f>
        <v>0</v>
      </c>
      <c r="K177" s="119" t="s">
        <v>123</v>
      </c>
      <c r="L177" s="26"/>
      <c r="M177" s="123" t="s">
        <v>3</v>
      </c>
      <c r="N177" s="124" t="s">
        <v>35</v>
      </c>
      <c r="O177" s="125">
        <v>2.3730000000000002</v>
      </c>
      <c r="P177" s="125">
        <f>O177*H177</f>
        <v>21.055629</v>
      </c>
      <c r="Q177" s="125">
        <v>0</v>
      </c>
      <c r="R177" s="125">
        <f>Q177*H177</f>
        <v>0</v>
      </c>
      <c r="S177" s="125">
        <v>0</v>
      </c>
      <c r="T177" s="126">
        <f>S177*H177</f>
        <v>0</v>
      </c>
      <c r="AR177" s="127" t="s">
        <v>204</v>
      </c>
      <c r="AT177" s="127" t="s">
        <v>119</v>
      </c>
      <c r="AU177" s="127" t="s">
        <v>71</v>
      </c>
      <c r="AY177" s="14" t="s">
        <v>114</v>
      </c>
      <c r="BE177" s="128">
        <f>IF(N177="základní",J177,0)</f>
        <v>0</v>
      </c>
      <c r="BF177" s="128">
        <f>IF(N177="snížená",J177,0)</f>
        <v>0</v>
      </c>
      <c r="BG177" s="128">
        <f>IF(N177="zákl. přenesená",J177,0)</f>
        <v>0</v>
      </c>
      <c r="BH177" s="128">
        <f>IF(N177="sníž. přenesená",J177,0)</f>
        <v>0</v>
      </c>
      <c r="BI177" s="128">
        <f>IF(N177="nulová",J177,0)</f>
        <v>0</v>
      </c>
      <c r="BJ177" s="14" t="s">
        <v>14</v>
      </c>
      <c r="BK177" s="128">
        <f>ROUND(I177*H177,2)</f>
        <v>0</v>
      </c>
      <c r="BL177" s="14" t="s">
        <v>204</v>
      </c>
      <c r="BM177" s="127" t="s">
        <v>313</v>
      </c>
    </row>
    <row r="178" spans="2:65" s="1" customFormat="1" ht="11.25">
      <c r="B178" s="26"/>
      <c r="D178" s="129" t="s">
        <v>127</v>
      </c>
      <c r="F178" s="130" t="s">
        <v>314</v>
      </c>
      <c r="L178" s="26"/>
      <c r="M178" s="131"/>
      <c r="T178" s="47"/>
      <c r="AT178" s="14" t="s">
        <v>127</v>
      </c>
      <c r="AU178" s="14" t="s">
        <v>71</v>
      </c>
    </row>
    <row r="179" spans="2:65" s="11" customFormat="1" ht="22.9" customHeight="1">
      <c r="B179" s="105"/>
      <c r="D179" s="106" t="s">
        <v>63</v>
      </c>
      <c r="E179" s="114" t="s">
        <v>315</v>
      </c>
      <c r="F179" s="114" t="s">
        <v>316</v>
      </c>
      <c r="J179" s="115">
        <f>BK179</f>
        <v>0</v>
      </c>
      <c r="L179" s="105"/>
      <c r="M179" s="109"/>
      <c r="P179" s="110">
        <f>SUM(P180:P201)</f>
        <v>223.18298300000001</v>
      </c>
      <c r="R179" s="110">
        <f>SUM(R180:R201)</f>
        <v>1.4609256999999998</v>
      </c>
      <c r="T179" s="111">
        <f>SUM(T180:T201)</f>
        <v>0.76753999999999989</v>
      </c>
      <c r="AR179" s="106" t="s">
        <v>71</v>
      </c>
      <c r="AT179" s="112" t="s">
        <v>63</v>
      </c>
      <c r="AU179" s="112" t="s">
        <v>14</v>
      </c>
      <c r="AY179" s="106" t="s">
        <v>114</v>
      </c>
      <c r="BK179" s="113">
        <f>SUM(BK180:BK201)</f>
        <v>0</v>
      </c>
    </row>
    <row r="180" spans="2:65" s="1" customFormat="1" ht="21.75" customHeight="1">
      <c r="B180" s="116"/>
      <c r="C180" s="117" t="s">
        <v>317</v>
      </c>
      <c r="D180" s="117" t="s">
        <v>119</v>
      </c>
      <c r="E180" s="118" t="s">
        <v>318</v>
      </c>
      <c r="F180" s="119" t="s">
        <v>319</v>
      </c>
      <c r="G180" s="120" t="s">
        <v>288</v>
      </c>
      <c r="H180" s="121">
        <v>52.8</v>
      </c>
      <c r="I180" s="277"/>
      <c r="J180" s="122">
        <f>ROUND(I180*H180,2)</f>
        <v>0</v>
      </c>
      <c r="K180" s="119" t="s">
        <v>123</v>
      </c>
      <c r="L180" s="26"/>
      <c r="M180" s="123" t="s">
        <v>3</v>
      </c>
      <c r="N180" s="124" t="s">
        <v>35</v>
      </c>
      <c r="O180" s="125">
        <v>0.104</v>
      </c>
      <c r="P180" s="125">
        <f>O180*H180</f>
        <v>5.4911999999999992</v>
      </c>
      <c r="Q180" s="125">
        <v>0</v>
      </c>
      <c r="R180" s="125">
        <f>Q180*H180</f>
        <v>0</v>
      </c>
      <c r="S180" s="125">
        <v>1.6999999999999999E-3</v>
      </c>
      <c r="T180" s="126">
        <f>S180*H180</f>
        <v>8.9759999999999993E-2</v>
      </c>
      <c r="AR180" s="127" t="s">
        <v>204</v>
      </c>
      <c r="AT180" s="127" t="s">
        <v>119</v>
      </c>
      <c r="AU180" s="127" t="s">
        <v>71</v>
      </c>
      <c r="AY180" s="14" t="s">
        <v>114</v>
      </c>
      <c r="BE180" s="128">
        <f>IF(N180="základní",J180,0)</f>
        <v>0</v>
      </c>
      <c r="BF180" s="128">
        <f>IF(N180="snížená",J180,0)</f>
        <v>0</v>
      </c>
      <c r="BG180" s="128">
        <f>IF(N180="zákl. přenesená",J180,0)</f>
        <v>0</v>
      </c>
      <c r="BH180" s="128">
        <f>IF(N180="sníž. přenesená",J180,0)</f>
        <v>0</v>
      </c>
      <c r="BI180" s="128">
        <f>IF(N180="nulová",J180,0)</f>
        <v>0</v>
      </c>
      <c r="BJ180" s="14" t="s">
        <v>14</v>
      </c>
      <c r="BK180" s="128">
        <f>ROUND(I180*H180,2)</f>
        <v>0</v>
      </c>
      <c r="BL180" s="14" t="s">
        <v>204</v>
      </c>
      <c r="BM180" s="127" t="s">
        <v>320</v>
      </c>
    </row>
    <row r="181" spans="2:65" s="1" customFormat="1" ht="11.25">
      <c r="B181" s="26"/>
      <c r="D181" s="129" t="s">
        <v>127</v>
      </c>
      <c r="F181" s="130" t="s">
        <v>321</v>
      </c>
      <c r="L181" s="26"/>
      <c r="M181" s="131"/>
      <c r="T181" s="47"/>
      <c r="AT181" s="14" t="s">
        <v>127</v>
      </c>
      <c r="AU181" s="14" t="s">
        <v>71</v>
      </c>
    </row>
    <row r="182" spans="2:65" s="1" customFormat="1" ht="24.2" customHeight="1">
      <c r="B182" s="116"/>
      <c r="C182" s="117" t="s">
        <v>322</v>
      </c>
      <c r="D182" s="117" t="s">
        <v>119</v>
      </c>
      <c r="E182" s="118" t="s">
        <v>323</v>
      </c>
      <c r="F182" s="119" t="s">
        <v>324</v>
      </c>
      <c r="G182" s="120" t="s">
        <v>288</v>
      </c>
      <c r="H182" s="121">
        <v>144</v>
      </c>
      <c r="I182" s="277"/>
      <c r="J182" s="122">
        <f>ROUND(I182*H182,2)</f>
        <v>0</v>
      </c>
      <c r="K182" s="119" t="s">
        <v>123</v>
      </c>
      <c r="L182" s="26"/>
      <c r="M182" s="123" t="s">
        <v>3</v>
      </c>
      <c r="N182" s="124" t="s">
        <v>35</v>
      </c>
      <c r="O182" s="125">
        <v>0.189</v>
      </c>
      <c r="P182" s="125">
        <f>O182*H182</f>
        <v>27.216000000000001</v>
      </c>
      <c r="Q182" s="125">
        <v>0</v>
      </c>
      <c r="R182" s="125">
        <f>Q182*H182</f>
        <v>0</v>
      </c>
      <c r="S182" s="125">
        <v>2.5999999999999999E-3</v>
      </c>
      <c r="T182" s="126">
        <f>S182*H182</f>
        <v>0.37439999999999996</v>
      </c>
      <c r="AR182" s="127" t="s">
        <v>204</v>
      </c>
      <c r="AT182" s="127" t="s">
        <v>119</v>
      </c>
      <c r="AU182" s="127" t="s">
        <v>71</v>
      </c>
      <c r="AY182" s="14" t="s">
        <v>114</v>
      </c>
      <c r="BE182" s="128">
        <f>IF(N182="základní",J182,0)</f>
        <v>0</v>
      </c>
      <c r="BF182" s="128">
        <f>IF(N182="snížená",J182,0)</f>
        <v>0</v>
      </c>
      <c r="BG182" s="128">
        <f>IF(N182="zákl. přenesená",J182,0)</f>
        <v>0</v>
      </c>
      <c r="BH182" s="128">
        <f>IF(N182="sníž. přenesená",J182,0)</f>
        <v>0</v>
      </c>
      <c r="BI182" s="128">
        <f>IF(N182="nulová",J182,0)</f>
        <v>0</v>
      </c>
      <c r="BJ182" s="14" t="s">
        <v>14</v>
      </c>
      <c r="BK182" s="128">
        <f>ROUND(I182*H182,2)</f>
        <v>0</v>
      </c>
      <c r="BL182" s="14" t="s">
        <v>204</v>
      </c>
      <c r="BM182" s="127" t="s">
        <v>325</v>
      </c>
    </row>
    <row r="183" spans="2:65" s="1" customFormat="1" ht="11.25">
      <c r="B183" s="26"/>
      <c r="D183" s="129" t="s">
        <v>127</v>
      </c>
      <c r="F183" s="130" t="s">
        <v>326</v>
      </c>
      <c r="L183" s="26"/>
      <c r="M183" s="131"/>
      <c r="T183" s="47"/>
      <c r="AT183" s="14" t="s">
        <v>127</v>
      </c>
      <c r="AU183" s="14" t="s">
        <v>71</v>
      </c>
    </row>
    <row r="184" spans="2:65" s="1" customFormat="1" ht="16.5" customHeight="1">
      <c r="B184" s="116"/>
      <c r="C184" s="117" t="s">
        <v>327</v>
      </c>
      <c r="D184" s="117" t="s">
        <v>119</v>
      </c>
      <c r="E184" s="118" t="s">
        <v>328</v>
      </c>
      <c r="F184" s="119" t="s">
        <v>329</v>
      </c>
      <c r="G184" s="120" t="s">
        <v>288</v>
      </c>
      <c r="H184" s="121">
        <v>77</v>
      </c>
      <c r="I184" s="277"/>
      <c r="J184" s="122">
        <f>ROUND(I184*H184,2)</f>
        <v>0</v>
      </c>
      <c r="K184" s="119" t="s">
        <v>123</v>
      </c>
      <c r="L184" s="26"/>
      <c r="M184" s="123" t="s">
        <v>3</v>
      </c>
      <c r="N184" s="124" t="s">
        <v>35</v>
      </c>
      <c r="O184" s="125">
        <v>0.14699999999999999</v>
      </c>
      <c r="P184" s="125">
        <f>O184*H184</f>
        <v>11.318999999999999</v>
      </c>
      <c r="Q184" s="125">
        <v>0</v>
      </c>
      <c r="R184" s="125">
        <f>Q184*H184</f>
        <v>0</v>
      </c>
      <c r="S184" s="125">
        <v>3.9399999999999999E-3</v>
      </c>
      <c r="T184" s="126">
        <f>S184*H184</f>
        <v>0.30337999999999998</v>
      </c>
      <c r="AR184" s="127" t="s">
        <v>204</v>
      </c>
      <c r="AT184" s="127" t="s">
        <v>119</v>
      </c>
      <c r="AU184" s="127" t="s">
        <v>71</v>
      </c>
      <c r="AY184" s="14" t="s">
        <v>114</v>
      </c>
      <c r="BE184" s="128">
        <f>IF(N184="základní",J184,0)</f>
        <v>0</v>
      </c>
      <c r="BF184" s="128">
        <f>IF(N184="snížená",J184,0)</f>
        <v>0</v>
      </c>
      <c r="BG184" s="128">
        <f>IF(N184="zákl. přenesená",J184,0)</f>
        <v>0</v>
      </c>
      <c r="BH184" s="128">
        <f>IF(N184="sníž. přenesená",J184,0)</f>
        <v>0</v>
      </c>
      <c r="BI184" s="128">
        <f>IF(N184="nulová",J184,0)</f>
        <v>0</v>
      </c>
      <c r="BJ184" s="14" t="s">
        <v>14</v>
      </c>
      <c r="BK184" s="128">
        <f>ROUND(I184*H184,2)</f>
        <v>0</v>
      </c>
      <c r="BL184" s="14" t="s">
        <v>204</v>
      </c>
      <c r="BM184" s="127" t="s">
        <v>330</v>
      </c>
    </row>
    <row r="185" spans="2:65" s="1" customFormat="1" ht="11.25">
      <c r="B185" s="26"/>
      <c r="D185" s="129" t="s">
        <v>127</v>
      </c>
      <c r="F185" s="130" t="s">
        <v>331</v>
      </c>
      <c r="L185" s="26"/>
      <c r="M185" s="131"/>
      <c r="T185" s="47"/>
      <c r="AT185" s="14" t="s">
        <v>127</v>
      </c>
      <c r="AU185" s="14" t="s">
        <v>71</v>
      </c>
    </row>
    <row r="186" spans="2:65" s="1" customFormat="1" ht="37.9" customHeight="1">
      <c r="B186" s="116"/>
      <c r="C186" s="117" t="s">
        <v>332</v>
      </c>
      <c r="D186" s="117" t="s">
        <v>119</v>
      </c>
      <c r="E186" s="118" t="s">
        <v>333</v>
      </c>
      <c r="F186" s="119" t="s">
        <v>334</v>
      </c>
      <c r="G186" s="120" t="s">
        <v>288</v>
      </c>
      <c r="H186" s="121">
        <v>79</v>
      </c>
      <c r="I186" s="277"/>
      <c r="J186" s="122">
        <f>ROUND(I186*H186,2)</f>
        <v>0</v>
      </c>
      <c r="K186" s="119" t="s">
        <v>123</v>
      </c>
      <c r="L186" s="26"/>
      <c r="M186" s="123" t="s">
        <v>3</v>
      </c>
      <c r="N186" s="124" t="s">
        <v>35</v>
      </c>
      <c r="O186" s="125">
        <v>0.315</v>
      </c>
      <c r="P186" s="125">
        <f>O186*H186</f>
        <v>24.885000000000002</v>
      </c>
      <c r="Q186" s="125">
        <v>2.2000000000000001E-3</v>
      </c>
      <c r="R186" s="125">
        <f>Q186*H186</f>
        <v>0.17380000000000001</v>
      </c>
      <c r="S186" s="125">
        <v>0</v>
      </c>
      <c r="T186" s="126">
        <f>S186*H186</f>
        <v>0</v>
      </c>
      <c r="AR186" s="127" t="s">
        <v>204</v>
      </c>
      <c r="AT186" s="127" t="s">
        <v>119</v>
      </c>
      <c r="AU186" s="127" t="s">
        <v>71</v>
      </c>
      <c r="AY186" s="14" t="s">
        <v>114</v>
      </c>
      <c r="BE186" s="128">
        <f>IF(N186="základní",J186,0)</f>
        <v>0</v>
      </c>
      <c r="BF186" s="128">
        <f>IF(N186="snížená",J186,0)</f>
        <v>0</v>
      </c>
      <c r="BG186" s="128">
        <f>IF(N186="zákl. přenesená",J186,0)</f>
        <v>0</v>
      </c>
      <c r="BH186" s="128">
        <f>IF(N186="sníž. přenesená",J186,0)</f>
        <v>0</v>
      </c>
      <c r="BI186" s="128">
        <f>IF(N186="nulová",J186,0)</f>
        <v>0</v>
      </c>
      <c r="BJ186" s="14" t="s">
        <v>14</v>
      </c>
      <c r="BK186" s="128">
        <f>ROUND(I186*H186,2)</f>
        <v>0</v>
      </c>
      <c r="BL186" s="14" t="s">
        <v>204</v>
      </c>
      <c r="BM186" s="127" t="s">
        <v>335</v>
      </c>
    </row>
    <row r="187" spans="2:65" s="1" customFormat="1" ht="11.25">
      <c r="B187" s="26"/>
      <c r="D187" s="129" t="s">
        <v>127</v>
      </c>
      <c r="F187" s="130" t="s">
        <v>336</v>
      </c>
      <c r="L187" s="26"/>
      <c r="M187" s="131"/>
      <c r="T187" s="47"/>
      <c r="AT187" s="14" t="s">
        <v>127</v>
      </c>
      <c r="AU187" s="14" t="s">
        <v>71</v>
      </c>
    </row>
    <row r="188" spans="2:65" s="1" customFormat="1" ht="24.2" customHeight="1">
      <c r="B188" s="116"/>
      <c r="C188" s="117" t="s">
        <v>337</v>
      </c>
      <c r="D188" s="117" t="s">
        <v>119</v>
      </c>
      <c r="E188" s="118" t="s">
        <v>338</v>
      </c>
      <c r="F188" s="119" t="s">
        <v>339</v>
      </c>
      <c r="G188" s="120" t="s">
        <v>288</v>
      </c>
      <c r="H188" s="121">
        <v>74.954999999999998</v>
      </c>
      <c r="I188" s="277"/>
      <c r="J188" s="122">
        <f>ROUND(I188*H188,2)</f>
        <v>0</v>
      </c>
      <c r="K188" s="119" t="s">
        <v>123</v>
      </c>
      <c r="L188" s="26"/>
      <c r="M188" s="123" t="s">
        <v>3</v>
      </c>
      <c r="N188" s="124" t="s">
        <v>35</v>
      </c>
      <c r="O188" s="125">
        <v>0.30499999999999999</v>
      </c>
      <c r="P188" s="125">
        <f>O188*H188</f>
        <v>22.861274999999999</v>
      </c>
      <c r="Q188" s="125">
        <v>1.74E-3</v>
      </c>
      <c r="R188" s="125">
        <f>Q188*H188</f>
        <v>0.1304217</v>
      </c>
      <c r="S188" s="125">
        <v>0</v>
      </c>
      <c r="T188" s="126">
        <f>S188*H188</f>
        <v>0</v>
      </c>
      <c r="AR188" s="127" t="s">
        <v>204</v>
      </c>
      <c r="AT188" s="127" t="s">
        <v>119</v>
      </c>
      <c r="AU188" s="127" t="s">
        <v>71</v>
      </c>
      <c r="AY188" s="14" t="s">
        <v>114</v>
      </c>
      <c r="BE188" s="128">
        <f>IF(N188="základní",J188,0)</f>
        <v>0</v>
      </c>
      <c r="BF188" s="128">
        <f>IF(N188="snížená",J188,0)</f>
        <v>0</v>
      </c>
      <c r="BG188" s="128">
        <f>IF(N188="zákl. přenesená",J188,0)</f>
        <v>0</v>
      </c>
      <c r="BH188" s="128">
        <f>IF(N188="sníž. přenesená",J188,0)</f>
        <v>0</v>
      </c>
      <c r="BI188" s="128">
        <f>IF(N188="nulová",J188,0)</f>
        <v>0</v>
      </c>
      <c r="BJ188" s="14" t="s">
        <v>14</v>
      </c>
      <c r="BK188" s="128">
        <f>ROUND(I188*H188,2)</f>
        <v>0</v>
      </c>
      <c r="BL188" s="14" t="s">
        <v>204</v>
      </c>
      <c r="BM188" s="127" t="s">
        <v>340</v>
      </c>
    </row>
    <row r="189" spans="2:65" s="1" customFormat="1" ht="11.25">
      <c r="B189" s="26"/>
      <c r="D189" s="129" t="s">
        <v>127</v>
      </c>
      <c r="F189" s="130" t="s">
        <v>341</v>
      </c>
      <c r="L189" s="26"/>
      <c r="M189" s="131"/>
      <c r="T189" s="47"/>
      <c r="AT189" s="14" t="s">
        <v>127</v>
      </c>
      <c r="AU189" s="14" t="s">
        <v>71</v>
      </c>
    </row>
    <row r="190" spans="2:65" s="1" customFormat="1" ht="33" customHeight="1">
      <c r="B190" s="116"/>
      <c r="C190" s="117" t="s">
        <v>342</v>
      </c>
      <c r="D190" s="117" t="s">
        <v>119</v>
      </c>
      <c r="E190" s="118" t="s">
        <v>343</v>
      </c>
      <c r="F190" s="119" t="s">
        <v>344</v>
      </c>
      <c r="G190" s="120" t="s">
        <v>288</v>
      </c>
      <c r="H190" s="121">
        <v>177.2</v>
      </c>
      <c r="I190" s="277"/>
      <c r="J190" s="122">
        <f>ROUND(I190*H190,2)</f>
        <v>0</v>
      </c>
      <c r="K190" s="119" t="s">
        <v>123</v>
      </c>
      <c r="L190" s="26"/>
      <c r="M190" s="123" t="s">
        <v>3</v>
      </c>
      <c r="N190" s="124" t="s">
        <v>35</v>
      </c>
      <c r="O190" s="125">
        <v>0.22800000000000001</v>
      </c>
      <c r="P190" s="125">
        <f>O190*H190</f>
        <v>40.401600000000002</v>
      </c>
      <c r="Q190" s="125">
        <v>1.4499999999999999E-3</v>
      </c>
      <c r="R190" s="125">
        <f>Q190*H190</f>
        <v>0.25693999999999995</v>
      </c>
      <c r="S190" s="125">
        <v>0</v>
      </c>
      <c r="T190" s="126">
        <f>S190*H190</f>
        <v>0</v>
      </c>
      <c r="AR190" s="127" t="s">
        <v>204</v>
      </c>
      <c r="AT190" s="127" t="s">
        <v>119</v>
      </c>
      <c r="AU190" s="127" t="s">
        <v>71</v>
      </c>
      <c r="AY190" s="14" t="s">
        <v>114</v>
      </c>
      <c r="BE190" s="128">
        <f>IF(N190="základní",J190,0)</f>
        <v>0</v>
      </c>
      <c r="BF190" s="128">
        <f>IF(N190="snížená",J190,0)</f>
        <v>0</v>
      </c>
      <c r="BG190" s="128">
        <f>IF(N190="zákl. přenesená",J190,0)</f>
        <v>0</v>
      </c>
      <c r="BH190" s="128">
        <f>IF(N190="sníž. přenesená",J190,0)</f>
        <v>0</v>
      </c>
      <c r="BI190" s="128">
        <f>IF(N190="nulová",J190,0)</f>
        <v>0</v>
      </c>
      <c r="BJ190" s="14" t="s">
        <v>14</v>
      </c>
      <c r="BK190" s="128">
        <f>ROUND(I190*H190,2)</f>
        <v>0</v>
      </c>
      <c r="BL190" s="14" t="s">
        <v>204</v>
      </c>
      <c r="BM190" s="127" t="s">
        <v>345</v>
      </c>
    </row>
    <row r="191" spans="2:65" s="1" customFormat="1" ht="11.25">
      <c r="B191" s="26"/>
      <c r="D191" s="129" t="s">
        <v>127</v>
      </c>
      <c r="F191" s="130" t="s">
        <v>346</v>
      </c>
      <c r="L191" s="26"/>
      <c r="M191" s="131"/>
      <c r="T191" s="47"/>
      <c r="AT191" s="14" t="s">
        <v>127</v>
      </c>
      <c r="AU191" s="14" t="s">
        <v>71</v>
      </c>
    </row>
    <row r="192" spans="2:65" s="1" customFormat="1" ht="37.9" customHeight="1">
      <c r="B192" s="116"/>
      <c r="C192" s="117" t="s">
        <v>347</v>
      </c>
      <c r="D192" s="117" t="s">
        <v>119</v>
      </c>
      <c r="E192" s="118" t="s">
        <v>348</v>
      </c>
      <c r="F192" s="119" t="s">
        <v>349</v>
      </c>
      <c r="G192" s="120" t="s">
        <v>288</v>
      </c>
      <c r="H192" s="121">
        <v>17.600000000000001</v>
      </c>
      <c r="I192" s="277"/>
      <c r="J192" s="122">
        <f>ROUND(I192*H192,2)</f>
        <v>0</v>
      </c>
      <c r="K192" s="119" t="s">
        <v>123</v>
      </c>
      <c r="L192" s="26"/>
      <c r="M192" s="123" t="s">
        <v>3</v>
      </c>
      <c r="N192" s="124" t="s">
        <v>35</v>
      </c>
      <c r="O192" s="125">
        <v>0.24199999999999999</v>
      </c>
      <c r="P192" s="125">
        <f>O192*H192</f>
        <v>4.2591999999999999</v>
      </c>
      <c r="Q192" s="125">
        <v>1.75E-3</v>
      </c>
      <c r="R192" s="125">
        <f>Q192*H192</f>
        <v>3.0800000000000004E-2</v>
      </c>
      <c r="S192" s="125">
        <v>0</v>
      </c>
      <c r="T192" s="126">
        <f>S192*H192</f>
        <v>0</v>
      </c>
      <c r="AR192" s="127" t="s">
        <v>204</v>
      </c>
      <c r="AT192" s="127" t="s">
        <v>119</v>
      </c>
      <c r="AU192" s="127" t="s">
        <v>71</v>
      </c>
      <c r="AY192" s="14" t="s">
        <v>114</v>
      </c>
      <c r="BE192" s="128">
        <f>IF(N192="základní",J192,0)</f>
        <v>0</v>
      </c>
      <c r="BF192" s="128">
        <f>IF(N192="snížená",J192,0)</f>
        <v>0</v>
      </c>
      <c r="BG192" s="128">
        <f>IF(N192="zákl. přenesená",J192,0)</f>
        <v>0</v>
      </c>
      <c r="BH192" s="128">
        <f>IF(N192="sníž. přenesená",J192,0)</f>
        <v>0</v>
      </c>
      <c r="BI192" s="128">
        <f>IF(N192="nulová",J192,0)</f>
        <v>0</v>
      </c>
      <c r="BJ192" s="14" t="s">
        <v>14</v>
      </c>
      <c r="BK192" s="128">
        <f>ROUND(I192*H192,2)</f>
        <v>0</v>
      </c>
      <c r="BL192" s="14" t="s">
        <v>204</v>
      </c>
      <c r="BM192" s="127" t="s">
        <v>350</v>
      </c>
    </row>
    <row r="193" spans="2:65" s="1" customFormat="1" ht="11.25">
      <c r="B193" s="26"/>
      <c r="D193" s="129" t="s">
        <v>127</v>
      </c>
      <c r="F193" s="130" t="s">
        <v>351</v>
      </c>
      <c r="L193" s="26"/>
      <c r="M193" s="131"/>
      <c r="T193" s="47"/>
      <c r="AT193" s="14" t="s">
        <v>127</v>
      </c>
      <c r="AU193" s="14" t="s">
        <v>71</v>
      </c>
    </row>
    <row r="194" spans="2:65" s="1" customFormat="1" ht="24.2" customHeight="1">
      <c r="B194" s="116"/>
      <c r="C194" s="117" t="s">
        <v>352</v>
      </c>
      <c r="D194" s="117" t="s">
        <v>119</v>
      </c>
      <c r="E194" s="118" t="s">
        <v>353</v>
      </c>
      <c r="F194" s="119" t="s">
        <v>354</v>
      </c>
      <c r="G194" s="120" t="s">
        <v>288</v>
      </c>
      <c r="H194" s="121">
        <v>177.2</v>
      </c>
      <c r="I194" s="277"/>
      <c r="J194" s="122">
        <f>ROUND(I194*H194,2)</f>
        <v>0</v>
      </c>
      <c r="K194" s="119" t="s">
        <v>123</v>
      </c>
      <c r="L194" s="26"/>
      <c r="M194" s="123" t="s">
        <v>3</v>
      </c>
      <c r="N194" s="124" t="s">
        <v>35</v>
      </c>
      <c r="O194" s="125">
        <v>0.26500000000000001</v>
      </c>
      <c r="P194" s="125">
        <f>O194*H194</f>
        <v>46.957999999999998</v>
      </c>
      <c r="Q194" s="125">
        <v>3.2200000000000002E-3</v>
      </c>
      <c r="R194" s="125">
        <f>Q194*H194</f>
        <v>0.57058399999999998</v>
      </c>
      <c r="S194" s="125">
        <v>0</v>
      </c>
      <c r="T194" s="126">
        <f>S194*H194</f>
        <v>0</v>
      </c>
      <c r="AR194" s="127" t="s">
        <v>204</v>
      </c>
      <c r="AT194" s="127" t="s">
        <v>119</v>
      </c>
      <c r="AU194" s="127" t="s">
        <v>71</v>
      </c>
      <c r="AY194" s="14" t="s">
        <v>114</v>
      </c>
      <c r="BE194" s="128">
        <f>IF(N194="základní",J194,0)</f>
        <v>0</v>
      </c>
      <c r="BF194" s="128">
        <f>IF(N194="snížená",J194,0)</f>
        <v>0</v>
      </c>
      <c r="BG194" s="128">
        <f>IF(N194="zákl. přenesená",J194,0)</f>
        <v>0</v>
      </c>
      <c r="BH194" s="128">
        <f>IF(N194="sníž. přenesená",J194,0)</f>
        <v>0</v>
      </c>
      <c r="BI194" s="128">
        <f>IF(N194="nulová",J194,0)</f>
        <v>0</v>
      </c>
      <c r="BJ194" s="14" t="s">
        <v>14</v>
      </c>
      <c r="BK194" s="128">
        <f>ROUND(I194*H194,2)</f>
        <v>0</v>
      </c>
      <c r="BL194" s="14" t="s">
        <v>204</v>
      </c>
      <c r="BM194" s="127" t="s">
        <v>355</v>
      </c>
    </row>
    <row r="195" spans="2:65" s="1" customFormat="1" ht="11.25">
      <c r="B195" s="26"/>
      <c r="D195" s="129" t="s">
        <v>127</v>
      </c>
      <c r="F195" s="130" t="s">
        <v>356</v>
      </c>
      <c r="L195" s="26"/>
      <c r="M195" s="131"/>
      <c r="T195" s="47"/>
      <c r="AT195" s="14" t="s">
        <v>127</v>
      </c>
      <c r="AU195" s="14" t="s">
        <v>71</v>
      </c>
    </row>
    <row r="196" spans="2:65" s="1" customFormat="1" ht="33" customHeight="1">
      <c r="B196" s="116"/>
      <c r="C196" s="117" t="s">
        <v>357</v>
      </c>
      <c r="D196" s="117" t="s">
        <v>119</v>
      </c>
      <c r="E196" s="118" t="s">
        <v>358</v>
      </c>
      <c r="F196" s="119" t="s">
        <v>359</v>
      </c>
      <c r="G196" s="120" t="s">
        <v>196</v>
      </c>
      <c r="H196" s="121">
        <v>14</v>
      </c>
      <c r="I196" s="277"/>
      <c r="J196" s="122">
        <f>ROUND(I196*H196,2)</f>
        <v>0</v>
      </c>
      <c r="K196" s="119" t="s">
        <v>123</v>
      </c>
      <c r="L196" s="26"/>
      <c r="M196" s="123" t="s">
        <v>3</v>
      </c>
      <c r="N196" s="124" t="s">
        <v>35</v>
      </c>
      <c r="O196" s="125">
        <v>0.4</v>
      </c>
      <c r="P196" s="125">
        <f>O196*H196</f>
        <v>5.6000000000000005</v>
      </c>
      <c r="Q196" s="125">
        <v>3.1199999999999999E-3</v>
      </c>
      <c r="R196" s="125">
        <f>Q196*H196</f>
        <v>4.3679999999999997E-2</v>
      </c>
      <c r="S196" s="125">
        <v>0</v>
      </c>
      <c r="T196" s="126">
        <f>S196*H196</f>
        <v>0</v>
      </c>
      <c r="AR196" s="127" t="s">
        <v>204</v>
      </c>
      <c r="AT196" s="127" t="s">
        <v>119</v>
      </c>
      <c r="AU196" s="127" t="s">
        <v>71</v>
      </c>
      <c r="AY196" s="14" t="s">
        <v>114</v>
      </c>
      <c r="BE196" s="128">
        <f>IF(N196="základní",J196,0)</f>
        <v>0</v>
      </c>
      <c r="BF196" s="128">
        <f>IF(N196="snížená",J196,0)</f>
        <v>0</v>
      </c>
      <c r="BG196" s="128">
        <f>IF(N196="zákl. přenesená",J196,0)</f>
        <v>0</v>
      </c>
      <c r="BH196" s="128">
        <f>IF(N196="sníž. přenesená",J196,0)</f>
        <v>0</v>
      </c>
      <c r="BI196" s="128">
        <f>IF(N196="nulová",J196,0)</f>
        <v>0</v>
      </c>
      <c r="BJ196" s="14" t="s">
        <v>14</v>
      </c>
      <c r="BK196" s="128">
        <f>ROUND(I196*H196,2)</f>
        <v>0</v>
      </c>
      <c r="BL196" s="14" t="s">
        <v>204</v>
      </c>
      <c r="BM196" s="127" t="s">
        <v>360</v>
      </c>
    </row>
    <row r="197" spans="2:65" s="1" customFormat="1" ht="11.25">
      <c r="B197" s="26"/>
      <c r="D197" s="129" t="s">
        <v>127</v>
      </c>
      <c r="F197" s="130" t="s">
        <v>361</v>
      </c>
      <c r="L197" s="26"/>
      <c r="M197" s="131"/>
      <c r="T197" s="47"/>
      <c r="AT197" s="14" t="s">
        <v>127</v>
      </c>
      <c r="AU197" s="14" t="s">
        <v>71</v>
      </c>
    </row>
    <row r="198" spans="2:65" s="1" customFormat="1" ht="24.2" customHeight="1">
      <c r="B198" s="116"/>
      <c r="C198" s="117" t="s">
        <v>362</v>
      </c>
      <c r="D198" s="117" t="s">
        <v>119</v>
      </c>
      <c r="E198" s="118" t="s">
        <v>363</v>
      </c>
      <c r="F198" s="119" t="s">
        <v>364</v>
      </c>
      <c r="G198" s="120" t="s">
        <v>288</v>
      </c>
      <c r="H198" s="121">
        <v>90</v>
      </c>
      <c r="I198" s="277"/>
      <c r="J198" s="122">
        <f>ROUND(I198*H198,2)</f>
        <v>0</v>
      </c>
      <c r="K198" s="119" t="s">
        <v>123</v>
      </c>
      <c r="L198" s="26"/>
      <c r="M198" s="123" t="s">
        <v>3</v>
      </c>
      <c r="N198" s="124" t="s">
        <v>35</v>
      </c>
      <c r="O198" s="125">
        <v>0.33400000000000002</v>
      </c>
      <c r="P198" s="125">
        <f>O198*H198</f>
        <v>30.060000000000002</v>
      </c>
      <c r="Q198" s="125">
        <v>2.8300000000000001E-3</v>
      </c>
      <c r="R198" s="125">
        <f>Q198*H198</f>
        <v>0.25469999999999998</v>
      </c>
      <c r="S198" s="125">
        <v>0</v>
      </c>
      <c r="T198" s="126">
        <f>S198*H198</f>
        <v>0</v>
      </c>
      <c r="AR198" s="127" t="s">
        <v>204</v>
      </c>
      <c r="AT198" s="127" t="s">
        <v>119</v>
      </c>
      <c r="AU198" s="127" t="s">
        <v>71</v>
      </c>
      <c r="AY198" s="14" t="s">
        <v>114</v>
      </c>
      <c r="BE198" s="128">
        <f>IF(N198="základní",J198,0)</f>
        <v>0</v>
      </c>
      <c r="BF198" s="128">
        <f>IF(N198="snížená",J198,0)</f>
        <v>0</v>
      </c>
      <c r="BG198" s="128">
        <f>IF(N198="zákl. přenesená",J198,0)</f>
        <v>0</v>
      </c>
      <c r="BH198" s="128">
        <f>IF(N198="sníž. přenesená",J198,0)</f>
        <v>0</v>
      </c>
      <c r="BI198" s="128">
        <f>IF(N198="nulová",J198,0)</f>
        <v>0</v>
      </c>
      <c r="BJ198" s="14" t="s">
        <v>14</v>
      </c>
      <c r="BK198" s="128">
        <f>ROUND(I198*H198,2)</f>
        <v>0</v>
      </c>
      <c r="BL198" s="14" t="s">
        <v>204</v>
      </c>
      <c r="BM198" s="127" t="s">
        <v>365</v>
      </c>
    </row>
    <row r="199" spans="2:65" s="1" customFormat="1" ht="11.25">
      <c r="B199" s="26"/>
      <c r="D199" s="129" t="s">
        <v>127</v>
      </c>
      <c r="F199" s="130" t="s">
        <v>366</v>
      </c>
      <c r="L199" s="26"/>
      <c r="M199" s="131"/>
      <c r="T199" s="47"/>
      <c r="AT199" s="14" t="s">
        <v>127</v>
      </c>
      <c r="AU199" s="14" t="s">
        <v>71</v>
      </c>
    </row>
    <row r="200" spans="2:65" s="1" customFormat="1" ht="49.15" customHeight="1">
      <c r="B200" s="116"/>
      <c r="C200" s="117" t="s">
        <v>367</v>
      </c>
      <c r="D200" s="117" t="s">
        <v>119</v>
      </c>
      <c r="E200" s="118" t="s">
        <v>368</v>
      </c>
      <c r="F200" s="119" t="s">
        <v>369</v>
      </c>
      <c r="G200" s="120" t="s">
        <v>173</v>
      </c>
      <c r="H200" s="121">
        <v>1.4610000000000001</v>
      </c>
      <c r="I200" s="277"/>
      <c r="J200" s="122">
        <f>ROUND(I200*H200,2)</f>
        <v>0</v>
      </c>
      <c r="K200" s="119" t="s">
        <v>123</v>
      </c>
      <c r="L200" s="26"/>
      <c r="M200" s="123" t="s">
        <v>3</v>
      </c>
      <c r="N200" s="124" t="s">
        <v>35</v>
      </c>
      <c r="O200" s="125">
        <v>2.8279999999999998</v>
      </c>
      <c r="P200" s="125">
        <f>O200*H200</f>
        <v>4.1317079999999997</v>
      </c>
      <c r="Q200" s="125">
        <v>0</v>
      </c>
      <c r="R200" s="125">
        <f>Q200*H200</f>
        <v>0</v>
      </c>
      <c r="S200" s="125">
        <v>0</v>
      </c>
      <c r="T200" s="126">
        <f>S200*H200</f>
        <v>0</v>
      </c>
      <c r="AR200" s="127" t="s">
        <v>204</v>
      </c>
      <c r="AT200" s="127" t="s">
        <v>119</v>
      </c>
      <c r="AU200" s="127" t="s">
        <v>71</v>
      </c>
      <c r="AY200" s="14" t="s">
        <v>114</v>
      </c>
      <c r="BE200" s="128">
        <f>IF(N200="základní",J200,0)</f>
        <v>0</v>
      </c>
      <c r="BF200" s="128">
        <f>IF(N200="snížená",J200,0)</f>
        <v>0</v>
      </c>
      <c r="BG200" s="128">
        <f>IF(N200="zákl. přenesená",J200,0)</f>
        <v>0</v>
      </c>
      <c r="BH200" s="128">
        <f>IF(N200="sníž. přenesená",J200,0)</f>
        <v>0</v>
      </c>
      <c r="BI200" s="128">
        <f>IF(N200="nulová",J200,0)</f>
        <v>0</v>
      </c>
      <c r="BJ200" s="14" t="s">
        <v>14</v>
      </c>
      <c r="BK200" s="128">
        <f>ROUND(I200*H200,2)</f>
        <v>0</v>
      </c>
      <c r="BL200" s="14" t="s">
        <v>204</v>
      </c>
      <c r="BM200" s="127" t="s">
        <v>370</v>
      </c>
    </row>
    <row r="201" spans="2:65" s="1" customFormat="1" ht="11.25">
      <c r="B201" s="26"/>
      <c r="D201" s="129" t="s">
        <v>127</v>
      </c>
      <c r="F201" s="130" t="s">
        <v>371</v>
      </c>
      <c r="L201" s="26"/>
      <c r="M201" s="131"/>
      <c r="T201" s="47"/>
      <c r="AT201" s="14" t="s">
        <v>127</v>
      </c>
      <c r="AU201" s="14" t="s">
        <v>71</v>
      </c>
    </row>
    <row r="202" spans="2:65" s="11" customFormat="1" ht="22.9" customHeight="1">
      <c r="B202" s="105"/>
      <c r="D202" s="106" t="s">
        <v>63</v>
      </c>
      <c r="E202" s="114" t="s">
        <v>372</v>
      </c>
      <c r="F202" s="114" t="s">
        <v>373</v>
      </c>
      <c r="J202" s="115">
        <f>BK202</f>
        <v>0</v>
      </c>
      <c r="L202" s="105"/>
      <c r="M202" s="109"/>
      <c r="P202" s="110">
        <f>SUM(P203:P206)</f>
        <v>119.260617</v>
      </c>
      <c r="R202" s="110">
        <f>SUM(R203:R206)</f>
        <v>0</v>
      </c>
      <c r="T202" s="111">
        <f>SUM(T203:T206)</f>
        <v>22.169153809999997</v>
      </c>
      <c r="AR202" s="106" t="s">
        <v>71</v>
      </c>
      <c r="AT202" s="112" t="s">
        <v>63</v>
      </c>
      <c r="AU202" s="112" t="s">
        <v>14</v>
      </c>
      <c r="AY202" s="106" t="s">
        <v>114</v>
      </c>
      <c r="BK202" s="113">
        <f>SUM(BK203:BK206)</f>
        <v>0</v>
      </c>
    </row>
    <row r="203" spans="2:65" s="1" customFormat="1" ht="24.2" customHeight="1">
      <c r="B203" s="116"/>
      <c r="C203" s="117" t="s">
        <v>374</v>
      </c>
      <c r="D203" s="117" t="s">
        <v>119</v>
      </c>
      <c r="E203" s="118" t="s">
        <v>375</v>
      </c>
      <c r="F203" s="119" t="s">
        <v>376</v>
      </c>
      <c r="G203" s="120" t="s">
        <v>122</v>
      </c>
      <c r="H203" s="121">
        <v>1405.057</v>
      </c>
      <c r="I203" s="277"/>
      <c r="J203" s="122">
        <f>ROUND(I203*H203,2)</f>
        <v>0</v>
      </c>
      <c r="K203" s="119" t="s">
        <v>123</v>
      </c>
      <c r="L203" s="26"/>
      <c r="M203" s="123" t="s">
        <v>3</v>
      </c>
      <c r="N203" s="124" t="s">
        <v>35</v>
      </c>
      <c r="O203" s="125">
        <v>8.1000000000000003E-2</v>
      </c>
      <c r="P203" s="125">
        <f>O203*H203</f>
        <v>113.809617</v>
      </c>
      <c r="Q203" s="125">
        <v>0</v>
      </c>
      <c r="R203" s="125">
        <f>Q203*H203</f>
        <v>0</v>
      </c>
      <c r="S203" s="125">
        <v>1.533E-2</v>
      </c>
      <c r="T203" s="126">
        <f>S203*H203</f>
        <v>21.539523809999999</v>
      </c>
      <c r="AR203" s="127" t="s">
        <v>204</v>
      </c>
      <c r="AT203" s="127" t="s">
        <v>119</v>
      </c>
      <c r="AU203" s="127" t="s">
        <v>71</v>
      </c>
      <c r="AY203" s="14" t="s">
        <v>114</v>
      </c>
      <c r="BE203" s="128">
        <f>IF(N203="základní",J203,0)</f>
        <v>0</v>
      </c>
      <c r="BF203" s="128">
        <f>IF(N203="snížená",J203,0)</f>
        <v>0</v>
      </c>
      <c r="BG203" s="128">
        <f>IF(N203="zákl. přenesená",J203,0)</f>
        <v>0</v>
      </c>
      <c r="BH203" s="128">
        <f>IF(N203="sníž. přenesená",J203,0)</f>
        <v>0</v>
      </c>
      <c r="BI203" s="128">
        <f>IF(N203="nulová",J203,0)</f>
        <v>0</v>
      </c>
      <c r="BJ203" s="14" t="s">
        <v>14</v>
      </c>
      <c r="BK203" s="128">
        <f>ROUND(I203*H203,2)</f>
        <v>0</v>
      </c>
      <c r="BL203" s="14" t="s">
        <v>204</v>
      </c>
      <c r="BM203" s="127" t="s">
        <v>377</v>
      </c>
    </row>
    <row r="204" spans="2:65" s="1" customFormat="1" ht="11.25">
      <c r="B204" s="26"/>
      <c r="D204" s="129" t="s">
        <v>127</v>
      </c>
      <c r="F204" s="130" t="s">
        <v>378</v>
      </c>
      <c r="L204" s="26"/>
      <c r="M204" s="131"/>
      <c r="T204" s="47"/>
      <c r="AT204" s="14" t="s">
        <v>127</v>
      </c>
      <c r="AU204" s="14" t="s">
        <v>71</v>
      </c>
    </row>
    <row r="205" spans="2:65" s="1" customFormat="1" ht="24.2" customHeight="1">
      <c r="B205" s="116"/>
      <c r="C205" s="117" t="s">
        <v>379</v>
      </c>
      <c r="D205" s="117" t="s">
        <v>119</v>
      </c>
      <c r="E205" s="118" t="s">
        <v>380</v>
      </c>
      <c r="F205" s="119" t="s">
        <v>381</v>
      </c>
      <c r="G205" s="120" t="s">
        <v>288</v>
      </c>
      <c r="H205" s="121">
        <v>79</v>
      </c>
      <c r="I205" s="277"/>
      <c r="J205" s="122">
        <f>ROUND(I205*H205,2)</f>
        <v>0</v>
      </c>
      <c r="K205" s="119" t="s">
        <v>123</v>
      </c>
      <c r="L205" s="26"/>
      <c r="M205" s="123" t="s">
        <v>3</v>
      </c>
      <c r="N205" s="124" t="s">
        <v>35</v>
      </c>
      <c r="O205" s="125">
        <v>6.9000000000000006E-2</v>
      </c>
      <c r="P205" s="125">
        <f>O205*H205</f>
        <v>5.4510000000000005</v>
      </c>
      <c r="Q205" s="125">
        <v>0</v>
      </c>
      <c r="R205" s="125">
        <f>Q205*H205</f>
        <v>0</v>
      </c>
      <c r="S205" s="125">
        <v>7.9699999999999997E-3</v>
      </c>
      <c r="T205" s="126">
        <f>S205*H205</f>
        <v>0.62963000000000002</v>
      </c>
      <c r="AR205" s="127" t="s">
        <v>204</v>
      </c>
      <c r="AT205" s="127" t="s">
        <v>119</v>
      </c>
      <c r="AU205" s="127" t="s">
        <v>71</v>
      </c>
      <c r="AY205" s="14" t="s">
        <v>114</v>
      </c>
      <c r="BE205" s="128">
        <f>IF(N205="základní",J205,0)</f>
        <v>0</v>
      </c>
      <c r="BF205" s="128">
        <f>IF(N205="snížená",J205,0)</f>
        <v>0</v>
      </c>
      <c r="BG205" s="128">
        <f>IF(N205="zákl. přenesená",J205,0)</f>
        <v>0</v>
      </c>
      <c r="BH205" s="128">
        <f>IF(N205="sníž. přenesená",J205,0)</f>
        <v>0</v>
      </c>
      <c r="BI205" s="128">
        <f>IF(N205="nulová",J205,0)</f>
        <v>0</v>
      </c>
      <c r="BJ205" s="14" t="s">
        <v>14</v>
      </c>
      <c r="BK205" s="128">
        <f>ROUND(I205*H205,2)</f>
        <v>0</v>
      </c>
      <c r="BL205" s="14" t="s">
        <v>204</v>
      </c>
      <c r="BM205" s="127" t="s">
        <v>382</v>
      </c>
    </row>
    <row r="206" spans="2:65" s="1" customFormat="1" ht="11.25">
      <c r="B206" s="26"/>
      <c r="D206" s="129" t="s">
        <v>127</v>
      </c>
      <c r="F206" s="130" t="s">
        <v>383</v>
      </c>
      <c r="L206" s="26"/>
      <c r="M206" s="131"/>
      <c r="T206" s="47"/>
      <c r="AT206" s="14" t="s">
        <v>127</v>
      </c>
      <c r="AU206" s="14" t="s">
        <v>71</v>
      </c>
    </row>
    <row r="207" spans="2:65" s="11" customFormat="1" ht="22.9" customHeight="1">
      <c r="B207" s="105"/>
      <c r="D207" s="106" t="s">
        <v>63</v>
      </c>
      <c r="E207" s="114" t="s">
        <v>384</v>
      </c>
      <c r="F207" s="114" t="s">
        <v>385</v>
      </c>
      <c r="J207" s="115">
        <f>BK207</f>
        <v>0</v>
      </c>
      <c r="L207" s="105"/>
      <c r="M207" s="109"/>
      <c r="P207" s="110">
        <f>SUM(P208:P219)</f>
        <v>808.35906999999997</v>
      </c>
      <c r="R207" s="110">
        <f>SUM(R208:R219)</f>
        <v>12.87362457</v>
      </c>
      <c r="T207" s="111">
        <f>SUM(T208:T219)</f>
        <v>0.71499999999999997</v>
      </c>
      <c r="AR207" s="106" t="s">
        <v>71</v>
      </c>
      <c r="AT207" s="112" t="s">
        <v>63</v>
      </c>
      <c r="AU207" s="112" t="s">
        <v>14</v>
      </c>
      <c r="AY207" s="106" t="s">
        <v>114</v>
      </c>
      <c r="BK207" s="113">
        <f>SUM(BK208:BK219)</f>
        <v>0</v>
      </c>
    </row>
    <row r="208" spans="2:65" s="1" customFormat="1" ht="24.2" customHeight="1">
      <c r="B208" s="116"/>
      <c r="C208" s="117" t="s">
        <v>386</v>
      </c>
      <c r="D208" s="117" t="s">
        <v>119</v>
      </c>
      <c r="E208" s="118" t="s">
        <v>387</v>
      </c>
      <c r="F208" s="119" t="s">
        <v>388</v>
      </c>
      <c r="G208" s="120" t="s">
        <v>122</v>
      </c>
      <c r="H208" s="121">
        <v>1405.057</v>
      </c>
      <c r="I208" s="277"/>
      <c r="J208" s="122">
        <f>ROUND(I208*H208,2)</f>
        <v>0</v>
      </c>
      <c r="K208" s="119" t="s">
        <v>123</v>
      </c>
      <c r="L208" s="26"/>
      <c r="M208" s="123" t="s">
        <v>3</v>
      </c>
      <c r="N208" s="124" t="s">
        <v>35</v>
      </c>
      <c r="O208" s="125">
        <v>0.51</v>
      </c>
      <c r="P208" s="125">
        <f>O208*H208</f>
        <v>716.57907</v>
      </c>
      <c r="Q208" s="125">
        <v>1.0000000000000001E-5</v>
      </c>
      <c r="R208" s="125">
        <f>Q208*H208</f>
        <v>1.4050570000000002E-2</v>
      </c>
      <c r="S208" s="125">
        <v>0</v>
      </c>
      <c r="T208" s="126">
        <f>S208*H208</f>
        <v>0</v>
      </c>
      <c r="AR208" s="127" t="s">
        <v>204</v>
      </c>
      <c r="AT208" s="127" t="s">
        <v>119</v>
      </c>
      <c r="AU208" s="127" t="s">
        <v>71</v>
      </c>
      <c r="AY208" s="14" t="s">
        <v>114</v>
      </c>
      <c r="BE208" s="128">
        <f>IF(N208="základní",J208,0)</f>
        <v>0</v>
      </c>
      <c r="BF208" s="128">
        <f>IF(N208="snížená",J208,0)</f>
        <v>0</v>
      </c>
      <c r="BG208" s="128">
        <f>IF(N208="zákl. přenesená",J208,0)</f>
        <v>0</v>
      </c>
      <c r="BH208" s="128">
        <f>IF(N208="sníž. přenesená",J208,0)</f>
        <v>0</v>
      </c>
      <c r="BI208" s="128">
        <f>IF(N208="nulová",J208,0)</f>
        <v>0</v>
      </c>
      <c r="BJ208" s="14" t="s">
        <v>14</v>
      </c>
      <c r="BK208" s="128">
        <f>ROUND(I208*H208,2)</f>
        <v>0</v>
      </c>
      <c r="BL208" s="14" t="s">
        <v>204</v>
      </c>
      <c r="BM208" s="127" t="s">
        <v>389</v>
      </c>
    </row>
    <row r="209" spans="2:65" s="1" customFormat="1" ht="11.25">
      <c r="B209" s="26"/>
      <c r="D209" s="129" t="s">
        <v>127</v>
      </c>
      <c r="F209" s="130" t="s">
        <v>390</v>
      </c>
      <c r="L209" s="26"/>
      <c r="M209" s="131"/>
      <c r="T209" s="47"/>
      <c r="AT209" s="14" t="s">
        <v>127</v>
      </c>
      <c r="AU209" s="14" t="s">
        <v>71</v>
      </c>
    </row>
    <row r="210" spans="2:65" s="1" customFormat="1" ht="16.5" customHeight="1">
      <c r="B210" s="116"/>
      <c r="C210" s="132" t="s">
        <v>391</v>
      </c>
      <c r="D210" s="132" t="s">
        <v>150</v>
      </c>
      <c r="E210" s="133" t="s">
        <v>392</v>
      </c>
      <c r="F210" s="134" t="s">
        <v>393</v>
      </c>
      <c r="G210" s="135" t="s">
        <v>122</v>
      </c>
      <c r="H210" s="136">
        <v>1591.93</v>
      </c>
      <c r="I210" s="278"/>
      <c r="J210" s="137">
        <f>ROUND(I210*H210,2)</f>
        <v>0</v>
      </c>
      <c r="K210" s="134" t="s">
        <v>3</v>
      </c>
      <c r="L210" s="138"/>
      <c r="M210" s="139" t="s">
        <v>3</v>
      </c>
      <c r="N210" s="140" t="s">
        <v>35</v>
      </c>
      <c r="O210" s="125">
        <v>0</v>
      </c>
      <c r="P210" s="125">
        <f>O210*H210</f>
        <v>0</v>
      </c>
      <c r="Q210" s="125">
        <v>7.7999999999999996E-3</v>
      </c>
      <c r="R210" s="125">
        <f>Q210*H210</f>
        <v>12.417054</v>
      </c>
      <c r="S210" s="125">
        <v>0</v>
      </c>
      <c r="T210" s="126">
        <f>S210*H210</f>
        <v>0</v>
      </c>
      <c r="AR210" s="127" t="s">
        <v>296</v>
      </c>
      <c r="AT210" s="127" t="s">
        <v>150</v>
      </c>
      <c r="AU210" s="127" t="s">
        <v>71</v>
      </c>
      <c r="AY210" s="14" t="s">
        <v>114</v>
      </c>
      <c r="BE210" s="128">
        <f>IF(N210="základní",J210,0)</f>
        <v>0</v>
      </c>
      <c r="BF210" s="128">
        <f>IF(N210="snížená",J210,0)</f>
        <v>0</v>
      </c>
      <c r="BG210" s="128">
        <f>IF(N210="zákl. přenesená",J210,0)</f>
        <v>0</v>
      </c>
      <c r="BH210" s="128">
        <f>IF(N210="sníž. přenesená",J210,0)</f>
        <v>0</v>
      </c>
      <c r="BI210" s="128">
        <f>IF(N210="nulová",J210,0)</f>
        <v>0</v>
      </c>
      <c r="BJ210" s="14" t="s">
        <v>14</v>
      </c>
      <c r="BK210" s="128">
        <f>ROUND(I210*H210,2)</f>
        <v>0</v>
      </c>
      <c r="BL210" s="14" t="s">
        <v>204</v>
      </c>
      <c r="BM210" s="127" t="s">
        <v>394</v>
      </c>
    </row>
    <row r="211" spans="2:65" s="1" customFormat="1" ht="37.9" customHeight="1">
      <c r="B211" s="116"/>
      <c r="C211" s="117" t="s">
        <v>395</v>
      </c>
      <c r="D211" s="117" t="s">
        <v>119</v>
      </c>
      <c r="E211" s="118" t="s">
        <v>396</v>
      </c>
      <c r="F211" s="119" t="s">
        <v>397</v>
      </c>
      <c r="G211" s="120" t="s">
        <v>122</v>
      </c>
      <c r="H211" s="121">
        <v>65</v>
      </c>
      <c r="I211" s="277"/>
      <c r="J211" s="122">
        <f>ROUND(I211*H211,2)</f>
        <v>0</v>
      </c>
      <c r="K211" s="119" t="s">
        <v>123</v>
      </c>
      <c r="L211" s="26"/>
      <c r="M211" s="123" t="s">
        <v>3</v>
      </c>
      <c r="N211" s="124" t="s">
        <v>35</v>
      </c>
      <c r="O211" s="125">
        <v>0.70599999999999996</v>
      </c>
      <c r="P211" s="125">
        <f>O211*H211</f>
        <v>45.89</v>
      </c>
      <c r="Q211" s="125">
        <v>1.0000000000000001E-5</v>
      </c>
      <c r="R211" s="125">
        <f>Q211*H211</f>
        <v>6.5000000000000008E-4</v>
      </c>
      <c r="S211" s="125">
        <v>0</v>
      </c>
      <c r="T211" s="126">
        <f>S211*H211</f>
        <v>0</v>
      </c>
      <c r="AR211" s="127" t="s">
        <v>204</v>
      </c>
      <c r="AT211" s="127" t="s">
        <v>119</v>
      </c>
      <c r="AU211" s="127" t="s">
        <v>71</v>
      </c>
      <c r="AY211" s="14" t="s">
        <v>114</v>
      </c>
      <c r="BE211" s="128">
        <f>IF(N211="základní",J211,0)</f>
        <v>0</v>
      </c>
      <c r="BF211" s="128">
        <f>IF(N211="snížená",J211,0)</f>
        <v>0</v>
      </c>
      <c r="BG211" s="128">
        <f>IF(N211="zákl. přenesená",J211,0)</f>
        <v>0</v>
      </c>
      <c r="BH211" s="128">
        <f>IF(N211="sníž. přenesená",J211,0)</f>
        <v>0</v>
      </c>
      <c r="BI211" s="128">
        <f>IF(N211="nulová",J211,0)</f>
        <v>0</v>
      </c>
      <c r="BJ211" s="14" t="s">
        <v>14</v>
      </c>
      <c r="BK211" s="128">
        <f>ROUND(I211*H211,2)</f>
        <v>0</v>
      </c>
      <c r="BL211" s="14" t="s">
        <v>204</v>
      </c>
      <c r="BM211" s="127" t="s">
        <v>398</v>
      </c>
    </row>
    <row r="212" spans="2:65" s="1" customFormat="1" ht="11.25">
      <c r="B212" s="26"/>
      <c r="D212" s="129" t="s">
        <v>127</v>
      </c>
      <c r="F212" s="130" t="s">
        <v>399</v>
      </c>
      <c r="L212" s="26"/>
      <c r="M212" s="131"/>
      <c r="T212" s="47"/>
      <c r="AT212" s="14" t="s">
        <v>127</v>
      </c>
      <c r="AU212" s="14" t="s">
        <v>71</v>
      </c>
    </row>
    <row r="213" spans="2:65" s="1" customFormat="1" ht="16.5" customHeight="1">
      <c r="B213" s="116"/>
      <c r="C213" s="132" t="s">
        <v>400</v>
      </c>
      <c r="D213" s="132" t="s">
        <v>150</v>
      </c>
      <c r="E213" s="133" t="s">
        <v>401</v>
      </c>
      <c r="F213" s="134" t="s">
        <v>402</v>
      </c>
      <c r="G213" s="135" t="s">
        <v>122</v>
      </c>
      <c r="H213" s="136">
        <v>73.644999999999996</v>
      </c>
      <c r="I213" s="278"/>
      <c r="J213" s="137">
        <f>ROUND(I213*H213,2)</f>
        <v>0</v>
      </c>
      <c r="K213" s="134" t="s">
        <v>3</v>
      </c>
      <c r="L213" s="138"/>
      <c r="M213" s="139" t="s">
        <v>3</v>
      </c>
      <c r="N213" s="140" t="s">
        <v>35</v>
      </c>
      <c r="O213" s="125">
        <v>0</v>
      </c>
      <c r="P213" s="125">
        <f>O213*H213</f>
        <v>0</v>
      </c>
      <c r="Q213" s="125">
        <v>6.0000000000000001E-3</v>
      </c>
      <c r="R213" s="125">
        <f>Q213*H213</f>
        <v>0.44186999999999999</v>
      </c>
      <c r="S213" s="125">
        <v>0</v>
      </c>
      <c r="T213" s="126">
        <f>S213*H213</f>
        <v>0</v>
      </c>
      <c r="AR213" s="127" t="s">
        <v>296</v>
      </c>
      <c r="AT213" s="127" t="s">
        <v>150</v>
      </c>
      <c r="AU213" s="127" t="s">
        <v>71</v>
      </c>
      <c r="AY213" s="14" t="s">
        <v>114</v>
      </c>
      <c r="BE213" s="128">
        <f>IF(N213="základní",J213,0)</f>
        <v>0</v>
      </c>
      <c r="BF213" s="128">
        <f>IF(N213="snížená",J213,0)</f>
        <v>0</v>
      </c>
      <c r="BG213" s="128">
        <f>IF(N213="zákl. přenesená",J213,0)</f>
        <v>0</v>
      </c>
      <c r="BH213" s="128">
        <f>IF(N213="sníž. přenesená",J213,0)</f>
        <v>0</v>
      </c>
      <c r="BI213" s="128">
        <f>IF(N213="nulová",J213,0)</f>
        <v>0</v>
      </c>
      <c r="BJ213" s="14" t="s">
        <v>14</v>
      </c>
      <c r="BK213" s="128">
        <f>ROUND(I213*H213,2)</f>
        <v>0</v>
      </c>
      <c r="BL213" s="14" t="s">
        <v>204</v>
      </c>
      <c r="BM213" s="127" t="s">
        <v>403</v>
      </c>
    </row>
    <row r="214" spans="2:65" s="1" customFormat="1" ht="37.9" customHeight="1">
      <c r="B214" s="116"/>
      <c r="C214" s="117" t="s">
        <v>404</v>
      </c>
      <c r="D214" s="117" t="s">
        <v>119</v>
      </c>
      <c r="E214" s="118" t="s">
        <v>405</v>
      </c>
      <c r="F214" s="119" t="s">
        <v>406</v>
      </c>
      <c r="G214" s="120" t="s">
        <v>122</v>
      </c>
      <c r="H214" s="121">
        <v>65</v>
      </c>
      <c r="I214" s="277"/>
      <c r="J214" s="122">
        <f>ROUND(I214*H214,2)</f>
        <v>0</v>
      </c>
      <c r="K214" s="119" t="s">
        <v>123</v>
      </c>
      <c r="L214" s="26"/>
      <c r="M214" s="123" t="s">
        <v>3</v>
      </c>
      <c r="N214" s="124" t="s">
        <v>35</v>
      </c>
      <c r="O214" s="125">
        <v>0.70599999999999996</v>
      </c>
      <c r="P214" s="125">
        <f>O214*H214</f>
        <v>45.89</v>
      </c>
      <c r="Q214" s="125">
        <v>0</v>
      </c>
      <c r="R214" s="125">
        <f>Q214*H214</f>
        <v>0</v>
      </c>
      <c r="S214" s="125">
        <v>1.0999999999999999E-2</v>
      </c>
      <c r="T214" s="126">
        <f>S214*H214</f>
        <v>0.71499999999999997</v>
      </c>
      <c r="AR214" s="127" t="s">
        <v>204</v>
      </c>
      <c r="AT214" s="127" t="s">
        <v>119</v>
      </c>
      <c r="AU214" s="127" t="s">
        <v>71</v>
      </c>
      <c r="AY214" s="14" t="s">
        <v>114</v>
      </c>
      <c r="BE214" s="128">
        <f>IF(N214="základní",J214,0)</f>
        <v>0</v>
      </c>
      <c r="BF214" s="128">
        <f>IF(N214="snížená",J214,0)</f>
        <v>0</v>
      </c>
      <c r="BG214" s="128">
        <f>IF(N214="zákl. přenesená",J214,0)</f>
        <v>0</v>
      </c>
      <c r="BH214" s="128">
        <f>IF(N214="sníž. přenesená",J214,0)</f>
        <v>0</v>
      </c>
      <c r="BI214" s="128">
        <f>IF(N214="nulová",J214,0)</f>
        <v>0</v>
      </c>
      <c r="BJ214" s="14" t="s">
        <v>14</v>
      </c>
      <c r="BK214" s="128">
        <f>ROUND(I214*H214,2)</f>
        <v>0</v>
      </c>
      <c r="BL214" s="14" t="s">
        <v>204</v>
      </c>
      <c r="BM214" s="127" t="s">
        <v>407</v>
      </c>
    </row>
    <row r="215" spans="2:65" s="1" customFormat="1" ht="11.25">
      <c r="B215" s="26"/>
      <c r="D215" s="129" t="s">
        <v>127</v>
      </c>
      <c r="F215" s="130" t="s">
        <v>408</v>
      </c>
      <c r="L215" s="26"/>
      <c r="M215" s="131"/>
      <c r="T215" s="47"/>
      <c r="AT215" s="14" t="s">
        <v>127</v>
      </c>
      <c r="AU215" s="14" t="s">
        <v>71</v>
      </c>
    </row>
    <row r="216" spans="2:65" s="1" customFormat="1" ht="16.5" customHeight="1">
      <c r="B216" s="116"/>
      <c r="C216" s="117" t="s">
        <v>409</v>
      </c>
      <c r="D216" s="117" t="s">
        <v>119</v>
      </c>
      <c r="E216" s="118" t="s">
        <v>410</v>
      </c>
      <c r="F216" s="119" t="s">
        <v>411</v>
      </c>
      <c r="G216" s="120" t="s">
        <v>196</v>
      </c>
      <c r="H216" s="121">
        <v>4</v>
      </c>
      <c r="I216" s="277"/>
      <c r="J216" s="122">
        <f>ROUND(I216*H216,2)</f>
        <v>0</v>
      </c>
      <c r="K216" s="119" t="s">
        <v>3</v>
      </c>
      <c r="L216" s="26"/>
      <c r="M216" s="123" t="s">
        <v>3</v>
      </c>
      <c r="N216" s="124" t="s">
        <v>35</v>
      </c>
      <c r="O216" s="125">
        <v>0</v>
      </c>
      <c r="P216" s="125">
        <f>O216*H216</f>
        <v>0</v>
      </c>
      <c r="Q216" s="125">
        <v>0</v>
      </c>
      <c r="R216" s="125">
        <f>Q216*H216</f>
        <v>0</v>
      </c>
      <c r="S216" s="125">
        <v>0</v>
      </c>
      <c r="T216" s="126">
        <f>S216*H216</f>
        <v>0</v>
      </c>
      <c r="AR216" s="127" t="s">
        <v>204</v>
      </c>
      <c r="AT216" s="127" t="s">
        <v>119</v>
      </c>
      <c r="AU216" s="127" t="s">
        <v>71</v>
      </c>
      <c r="AY216" s="14" t="s">
        <v>114</v>
      </c>
      <c r="BE216" s="128">
        <f>IF(N216="základní",J216,0)</f>
        <v>0</v>
      </c>
      <c r="BF216" s="128">
        <f>IF(N216="snížená",J216,0)</f>
        <v>0</v>
      </c>
      <c r="BG216" s="128">
        <f>IF(N216="zákl. přenesená",J216,0)</f>
        <v>0</v>
      </c>
      <c r="BH216" s="128">
        <f>IF(N216="sníž. přenesená",J216,0)</f>
        <v>0</v>
      </c>
      <c r="BI216" s="128">
        <f>IF(N216="nulová",J216,0)</f>
        <v>0</v>
      </c>
      <c r="BJ216" s="14" t="s">
        <v>14</v>
      </c>
      <c r="BK216" s="128">
        <f>ROUND(I216*H216,2)</f>
        <v>0</v>
      </c>
      <c r="BL216" s="14" t="s">
        <v>204</v>
      </c>
      <c r="BM216" s="127" t="s">
        <v>412</v>
      </c>
    </row>
    <row r="217" spans="2:65" s="1" customFormat="1" ht="16.5" customHeight="1">
      <c r="B217" s="116"/>
      <c r="C217" s="117" t="s">
        <v>413</v>
      </c>
      <c r="D217" s="117" t="s">
        <v>119</v>
      </c>
      <c r="E217" s="118" t="s">
        <v>414</v>
      </c>
      <c r="F217" s="119" t="s">
        <v>415</v>
      </c>
      <c r="G217" s="120" t="s">
        <v>196</v>
      </c>
      <c r="H217" s="121">
        <v>6</v>
      </c>
      <c r="I217" s="277"/>
      <c r="J217" s="122">
        <f>ROUND(I217*H217,2)</f>
        <v>0</v>
      </c>
      <c r="K217" s="119" t="s">
        <v>3</v>
      </c>
      <c r="L217" s="26"/>
      <c r="M217" s="123" t="s">
        <v>3</v>
      </c>
      <c r="N217" s="124" t="s">
        <v>35</v>
      </c>
      <c r="O217" s="125">
        <v>0</v>
      </c>
      <c r="P217" s="125">
        <f>O217*H217</f>
        <v>0</v>
      </c>
      <c r="Q217" s="125">
        <v>0</v>
      </c>
      <c r="R217" s="125">
        <f>Q217*H217</f>
        <v>0</v>
      </c>
      <c r="S217" s="125">
        <v>0</v>
      </c>
      <c r="T217" s="126">
        <f>S217*H217</f>
        <v>0</v>
      </c>
      <c r="AR217" s="127" t="s">
        <v>204</v>
      </c>
      <c r="AT217" s="127" t="s">
        <v>119</v>
      </c>
      <c r="AU217" s="127" t="s">
        <v>71</v>
      </c>
      <c r="AY217" s="14" t="s">
        <v>114</v>
      </c>
      <c r="BE217" s="128">
        <f>IF(N217="základní",J217,0)</f>
        <v>0</v>
      </c>
      <c r="BF217" s="128">
        <f>IF(N217="snížená",J217,0)</f>
        <v>0</v>
      </c>
      <c r="BG217" s="128">
        <f>IF(N217="zákl. přenesená",J217,0)</f>
        <v>0</v>
      </c>
      <c r="BH217" s="128">
        <f>IF(N217="sníž. přenesená",J217,0)</f>
        <v>0</v>
      </c>
      <c r="BI217" s="128">
        <f>IF(N217="nulová",J217,0)</f>
        <v>0</v>
      </c>
      <c r="BJ217" s="14" t="s">
        <v>14</v>
      </c>
      <c r="BK217" s="128">
        <f>ROUND(I217*H217,2)</f>
        <v>0</v>
      </c>
      <c r="BL217" s="14" t="s">
        <v>204</v>
      </c>
      <c r="BM217" s="127" t="s">
        <v>416</v>
      </c>
    </row>
    <row r="218" spans="2:65" s="1" customFormat="1" ht="49.15" customHeight="1">
      <c r="B218" s="116"/>
      <c r="C218" s="117" t="s">
        <v>417</v>
      </c>
      <c r="D218" s="117" t="s">
        <v>119</v>
      </c>
      <c r="E218" s="118" t="s">
        <v>418</v>
      </c>
      <c r="F218" s="119" t="s">
        <v>419</v>
      </c>
      <c r="G218" s="120" t="s">
        <v>420</v>
      </c>
      <c r="H218" s="279"/>
      <c r="I218" s="277"/>
      <c r="J218" s="122">
        <f>ROUND(I218*H218,2)</f>
        <v>0</v>
      </c>
      <c r="K218" s="119" t="s">
        <v>123</v>
      </c>
      <c r="L218" s="26"/>
      <c r="M218" s="123" t="s">
        <v>3</v>
      </c>
      <c r="N218" s="124" t="s">
        <v>35</v>
      </c>
      <c r="O218" s="125">
        <v>0</v>
      </c>
      <c r="P218" s="125">
        <f>O218*H218</f>
        <v>0</v>
      </c>
      <c r="Q218" s="125">
        <v>0</v>
      </c>
      <c r="R218" s="125">
        <f>Q218*H218</f>
        <v>0</v>
      </c>
      <c r="S218" s="125">
        <v>0</v>
      </c>
      <c r="T218" s="126">
        <f>S218*H218</f>
        <v>0</v>
      </c>
      <c r="AR218" s="127" t="s">
        <v>204</v>
      </c>
      <c r="AT218" s="127" t="s">
        <v>119</v>
      </c>
      <c r="AU218" s="127" t="s">
        <v>71</v>
      </c>
      <c r="AY218" s="14" t="s">
        <v>114</v>
      </c>
      <c r="BE218" s="128">
        <f>IF(N218="základní",J218,0)</f>
        <v>0</v>
      </c>
      <c r="BF218" s="128">
        <f>IF(N218="snížená",J218,0)</f>
        <v>0</v>
      </c>
      <c r="BG218" s="128">
        <f>IF(N218="zákl. přenesená",J218,0)</f>
        <v>0</v>
      </c>
      <c r="BH218" s="128">
        <f>IF(N218="sníž. přenesená",J218,0)</f>
        <v>0</v>
      </c>
      <c r="BI218" s="128">
        <f>IF(N218="nulová",J218,0)</f>
        <v>0</v>
      </c>
      <c r="BJ218" s="14" t="s">
        <v>14</v>
      </c>
      <c r="BK218" s="128">
        <f>ROUND(I218*H218,2)</f>
        <v>0</v>
      </c>
      <c r="BL218" s="14" t="s">
        <v>204</v>
      </c>
      <c r="BM218" s="127" t="s">
        <v>421</v>
      </c>
    </row>
    <row r="219" spans="2:65" s="1" customFormat="1" ht="11.25">
      <c r="B219" s="26"/>
      <c r="D219" s="129" t="s">
        <v>127</v>
      </c>
      <c r="F219" s="130" t="s">
        <v>422</v>
      </c>
      <c r="L219" s="26"/>
      <c r="M219" s="131"/>
      <c r="T219" s="47"/>
      <c r="AT219" s="14" t="s">
        <v>127</v>
      </c>
      <c r="AU219" s="14" t="s">
        <v>71</v>
      </c>
    </row>
    <row r="220" spans="2:65" s="11" customFormat="1" ht="22.9" customHeight="1">
      <c r="B220" s="105"/>
      <c r="D220" s="106" t="s">
        <v>63</v>
      </c>
      <c r="E220" s="114" t="s">
        <v>423</v>
      </c>
      <c r="F220" s="114" t="s">
        <v>424</v>
      </c>
      <c r="J220" s="115">
        <f>BK220</f>
        <v>0</v>
      </c>
      <c r="L220" s="105"/>
      <c r="M220" s="109"/>
      <c r="P220" s="110">
        <f>SUM(P221:P238)</f>
        <v>1508.4037599999999</v>
      </c>
      <c r="R220" s="110">
        <f>SUM(R221:R238)</f>
        <v>1.4228036000000002</v>
      </c>
      <c r="T220" s="111">
        <f>SUM(T221:T238)</f>
        <v>0</v>
      </c>
      <c r="AR220" s="106" t="s">
        <v>71</v>
      </c>
      <c r="AT220" s="112" t="s">
        <v>63</v>
      </c>
      <c r="AU220" s="112" t="s">
        <v>14</v>
      </c>
      <c r="AY220" s="106" t="s">
        <v>114</v>
      </c>
      <c r="BK220" s="113">
        <f>SUM(BK221:BK238)</f>
        <v>0</v>
      </c>
    </row>
    <row r="221" spans="2:65" s="1" customFormat="1" ht="24.2" customHeight="1">
      <c r="B221" s="116"/>
      <c r="C221" s="117" t="s">
        <v>425</v>
      </c>
      <c r="D221" s="117" t="s">
        <v>119</v>
      </c>
      <c r="E221" s="118" t="s">
        <v>426</v>
      </c>
      <c r="F221" s="119" t="s">
        <v>427</v>
      </c>
      <c r="G221" s="120" t="s">
        <v>122</v>
      </c>
      <c r="H221" s="121">
        <v>450</v>
      </c>
      <c r="I221" s="277"/>
      <c r="J221" s="122">
        <f>ROUND(I221*H221,2)</f>
        <v>0</v>
      </c>
      <c r="K221" s="119" t="s">
        <v>123</v>
      </c>
      <c r="L221" s="26"/>
      <c r="M221" s="123" t="s">
        <v>3</v>
      </c>
      <c r="N221" s="124" t="s">
        <v>35</v>
      </c>
      <c r="O221" s="125">
        <v>0.29499999999999998</v>
      </c>
      <c r="P221" s="125">
        <f>O221*H221</f>
        <v>132.75</v>
      </c>
      <c r="Q221" s="125">
        <v>0</v>
      </c>
      <c r="R221" s="125">
        <f>Q221*H221</f>
        <v>0</v>
      </c>
      <c r="S221" s="125">
        <v>0</v>
      </c>
      <c r="T221" s="126">
        <f>S221*H221</f>
        <v>0</v>
      </c>
      <c r="AR221" s="127" t="s">
        <v>204</v>
      </c>
      <c r="AT221" s="127" t="s">
        <v>119</v>
      </c>
      <c r="AU221" s="127" t="s">
        <v>71</v>
      </c>
      <c r="AY221" s="14" t="s">
        <v>114</v>
      </c>
      <c r="BE221" s="128">
        <f>IF(N221="základní",J221,0)</f>
        <v>0</v>
      </c>
      <c r="BF221" s="128">
        <f>IF(N221="snížená",J221,0)</f>
        <v>0</v>
      </c>
      <c r="BG221" s="128">
        <f>IF(N221="zákl. přenesená",J221,0)</f>
        <v>0</v>
      </c>
      <c r="BH221" s="128">
        <f>IF(N221="sníž. přenesená",J221,0)</f>
        <v>0</v>
      </c>
      <c r="BI221" s="128">
        <f>IF(N221="nulová",J221,0)</f>
        <v>0</v>
      </c>
      <c r="BJ221" s="14" t="s">
        <v>14</v>
      </c>
      <c r="BK221" s="128">
        <f>ROUND(I221*H221,2)</f>
        <v>0</v>
      </c>
      <c r="BL221" s="14" t="s">
        <v>204</v>
      </c>
      <c r="BM221" s="127" t="s">
        <v>428</v>
      </c>
    </row>
    <row r="222" spans="2:65" s="1" customFormat="1" ht="11.25">
      <c r="B222" s="26"/>
      <c r="D222" s="129" t="s">
        <v>127</v>
      </c>
      <c r="F222" s="130" t="s">
        <v>429</v>
      </c>
      <c r="L222" s="26"/>
      <c r="M222" s="131"/>
      <c r="T222" s="47"/>
      <c r="AT222" s="14" t="s">
        <v>127</v>
      </c>
      <c r="AU222" s="14" t="s">
        <v>71</v>
      </c>
    </row>
    <row r="223" spans="2:65" s="1" customFormat="1" ht="24.2" customHeight="1">
      <c r="B223" s="116"/>
      <c r="C223" s="117" t="s">
        <v>430</v>
      </c>
      <c r="D223" s="117" t="s">
        <v>119</v>
      </c>
      <c r="E223" s="118" t="s">
        <v>431</v>
      </c>
      <c r="F223" s="119" t="s">
        <v>432</v>
      </c>
      <c r="G223" s="120" t="s">
        <v>122</v>
      </c>
      <c r="H223" s="121">
        <v>450</v>
      </c>
      <c r="I223" s="277"/>
      <c r="J223" s="122">
        <f>ROUND(I223*H223,2)</f>
        <v>0</v>
      </c>
      <c r="K223" s="119" t="s">
        <v>123</v>
      </c>
      <c r="L223" s="26"/>
      <c r="M223" s="123" t="s">
        <v>3</v>
      </c>
      <c r="N223" s="124" t="s">
        <v>35</v>
      </c>
      <c r="O223" s="125">
        <v>0.184</v>
      </c>
      <c r="P223" s="125">
        <f>O223*H223</f>
        <v>82.8</v>
      </c>
      <c r="Q223" s="125">
        <v>1.6000000000000001E-4</v>
      </c>
      <c r="R223" s="125">
        <f>Q223*H223</f>
        <v>7.2000000000000008E-2</v>
      </c>
      <c r="S223" s="125">
        <v>0</v>
      </c>
      <c r="T223" s="126">
        <f>S223*H223</f>
        <v>0</v>
      </c>
      <c r="AR223" s="127" t="s">
        <v>204</v>
      </c>
      <c r="AT223" s="127" t="s">
        <v>119</v>
      </c>
      <c r="AU223" s="127" t="s">
        <v>71</v>
      </c>
      <c r="AY223" s="14" t="s">
        <v>114</v>
      </c>
      <c r="BE223" s="128">
        <f>IF(N223="základní",J223,0)</f>
        <v>0</v>
      </c>
      <c r="BF223" s="128">
        <f>IF(N223="snížená",J223,0)</f>
        <v>0</v>
      </c>
      <c r="BG223" s="128">
        <f>IF(N223="zákl. přenesená",J223,0)</f>
        <v>0</v>
      </c>
      <c r="BH223" s="128">
        <f>IF(N223="sníž. přenesená",J223,0)</f>
        <v>0</v>
      </c>
      <c r="BI223" s="128">
        <f>IF(N223="nulová",J223,0)</f>
        <v>0</v>
      </c>
      <c r="BJ223" s="14" t="s">
        <v>14</v>
      </c>
      <c r="BK223" s="128">
        <f>ROUND(I223*H223,2)</f>
        <v>0</v>
      </c>
      <c r="BL223" s="14" t="s">
        <v>204</v>
      </c>
      <c r="BM223" s="127" t="s">
        <v>433</v>
      </c>
    </row>
    <row r="224" spans="2:65" s="1" customFormat="1" ht="11.25">
      <c r="B224" s="26"/>
      <c r="D224" s="129" t="s">
        <v>127</v>
      </c>
      <c r="F224" s="130" t="s">
        <v>434</v>
      </c>
      <c r="L224" s="26"/>
      <c r="M224" s="131"/>
      <c r="T224" s="47"/>
      <c r="AT224" s="14" t="s">
        <v>127</v>
      </c>
      <c r="AU224" s="14" t="s">
        <v>71</v>
      </c>
    </row>
    <row r="225" spans="2:65" s="1" customFormat="1" ht="24.2" customHeight="1">
      <c r="B225" s="116"/>
      <c r="C225" s="117" t="s">
        <v>435</v>
      </c>
      <c r="D225" s="117" t="s">
        <v>119</v>
      </c>
      <c r="E225" s="118" t="s">
        <v>436</v>
      </c>
      <c r="F225" s="119" t="s">
        <v>437</v>
      </c>
      <c r="G225" s="120" t="s">
        <v>122</v>
      </c>
      <c r="H225" s="121">
        <v>450</v>
      </c>
      <c r="I225" s="277"/>
      <c r="J225" s="122">
        <f>ROUND(I225*H225,2)</f>
        <v>0</v>
      </c>
      <c r="K225" s="119" t="s">
        <v>123</v>
      </c>
      <c r="L225" s="26"/>
      <c r="M225" s="123" t="s">
        <v>3</v>
      </c>
      <c r="N225" s="124" t="s">
        <v>35</v>
      </c>
      <c r="O225" s="125">
        <v>0.17199999999999999</v>
      </c>
      <c r="P225" s="125">
        <f>O225*H225</f>
        <v>77.399999999999991</v>
      </c>
      <c r="Q225" s="125">
        <v>1.7000000000000001E-4</v>
      </c>
      <c r="R225" s="125">
        <f>Q225*H225</f>
        <v>7.6500000000000012E-2</v>
      </c>
      <c r="S225" s="125">
        <v>0</v>
      </c>
      <c r="T225" s="126">
        <f>S225*H225</f>
        <v>0</v>
      </c>
      <c r="AR225" s="127" t="s">
        <v>204</v>
      </c>
      <c r="AT225" s="127" t="s">
        <v>119</v>
      </c>
      <c r="AU225" s="127" t="s">
        <v>71</v>
      </c>
      <c r="AY225" s="14" t="s">
        <v>114</v>
      </c>
      <c r="BE225" s="128">
        <f>IF(N225="základní",J225,0)</f>
        <v>0</v>
      </c>
      <c r="BF225" s="128">
        <f>IF(N225="snížená",J225,0)</f>
        <v>0</v>
      </c>
      <c r="BG225" s="128">
        <f>IF(N225="zákl. přenesená",J225,0)</f>
        <v>0</v>
      </c>
      <c r="BH225" s="128">
        <f>IF(N225="sníž. přenesená",J225,0)</f>
        <v>0</v>
      </c>
      <c r="BI225" s="128">
        <f>IF(N225="nulová",J225,0)</f>
        <v>0</v>
      </c>
      <c r="BJ225" s="14" t="s">
        <v>14</v>
      </c>
      <c r="BK225" s="128">
        <f>ROUND(I225*H225,2)</f>
        <v>0</v>
      </c>
      <c r="BL225" s="14" t="s">
        <v>204</v>
      </c>
      <c r="BM225" s="127" t="s">
        <v>438</v>
      </c>
    </row>
    <row r="226" spans="2:65" s="1" customFormat="1" ht="11.25">
      <c r="B226" s="26"/>
      <c r="D226" s="129" t="s">
        <v>127</v>
      </c>
      <c r="F226" s="130" t="s">
        <v>439</v>
      </c>
      <c r="L226" s="26"/>
      <c r="M226" s="131"/>
      <c r="T226" s="47"/>
      <c r="AT226" s="14" t="s">
        <v>127</v>
      </c>
      <c r="AU226" s="14" t="s">
        <v>71</v>
      </c>
    </row>
    <row r="227" spans="2:65" s="1" customFormat="1" ht="24.2" customHeight="1">
      <c r="B227" s="116"/>
      <c r="C227" s="117" t="s">
        <v>440</v>
      </c>
      <c r="D227" s="117" t="s">
        <v>119</v>
      </c>
      <c r="E227" s="118" t="s">
        <v>441</v>
      </c>
      <c r="F227" s="119" t="s">
        <v>442</v>
      </c>
      <c r="G227" s="120" t="s">
        <v>122</v>
      </c>
      <c r="H227" s="121">
        <v>1918.78</v>
      </c>
      <c r="I227" s="277"/>
      <c r="J227" s="122">
        <f>ROUND(I227*H227,2)</f>
        <v>0</v>
      </c>
      <c r="K227" s="119" t="s">
        <v>123</v>
      </c>
      <c r="L227" s="26"/>
      <c r="M227" s="123" t="s">
        <v>3</v>
      </c>
      <c r="N227" s="124" t="s">
        <v>35</v>
      </c>
      <c r="O227" s="125">
        <v>0.13900000000000001</v>
      </c>
      <c r="P227" s="125">
        <f>O227*H227</f>
        <v>266.71042</v>
      </c>
      <c r="Q227" s="125">
        <v>0</v>
      </c>
      <c r="R227" s="125">
        <f>Q227*H227</f>
        <v>0</v>
      </c>
      <c r="S227" s="125">
        <v>0</v>
      </c>
      <c r="T227" s="126">
        <f>S227*H227</f>
        <v>0</v>
      </c>
      <c r="AR227" s="127" t="s">
        <v>204</v>
      </c>
      <c r="AT227" s="127" t="s">
        <v>119</v>
      </c>
      <c r="AU227" s="127" t="s">
        <v>71</v>
      </c>
      <c r="AY227" s="14" t="s">
        <v>114</v>
      </c>
      <c r="BE227" s="128">
        <f>IF(N227="základní",J227,0)</f>
        <v>0</v>
      </c>
      <c r="BF227" s="128">
        <f>IF(N227="snížená",J227,0)</f>
        <v>0</v>
      </c>
      <c r="BG227" s="128">
        <f>IF(N227="zákl. přenesená",J227,0)</f>
        <v>0</v>
      </c>
      <c r="BH227" s="128">
        <f>IF(N227="sníž. přenesená",J227,0)</f>
        <v>0</v>
      </c>
      <c r="BI227" s="128">
        <f>IF(N227="nulová",J227,0)</f>
        <v>0</v>
      </c>
      <c r="BJ227" s="14" t="s">
        <v>14</v>
      </c>
      <c r="BK227" s="128">
        <f>ROUND(I227*H227,2)</f>
        <v>0</v>
      </c>
      <c r="BL227" s="14" t="s">
        <v>204</v>
      </c>
      <c r="BM227" s="127" t="s">
        <v>443</v>
      </c>
    </row>
    <row r="228" spans="2:65" s="1" customFormat="1" ht="11.25">
      <c r="B228" s="26"/>
      <c r="D228" s="129" t="s">
        <v>127</v>
      </c>
      <c r="F228" s="130" t="s">
        <v>444</v>
      </c>
      <c r="L228" s="26"/>
      <c r="M228" s="131"/>
      <c r="T228" s="47"/>
      <c r="AT228" s="14" t="s">
        <v>127</v>
      </c>
      <c r="AU228" s="14" t="s">
        <v>71</v>
      </c>
    </row>
    <row r="229" spans="2:65" s="1" customFormat="1" ht="24.2" customHeight="1">
      <c r="B229" s="116"/>
      <c r="C229" s="117" t="s">
        <v>117</v>
      </c>
      <c r="D229" s="117" t="s">
        <v>119</v>
      </c>
      <c r="E229" s="118" t="s">
        <v>445</v>
      </c>
      <c r="F229" s="119" t="s">
        <v>446</v>
      </c>
      <c r="G229" s="120" t="s">
        <v>122</v>
      </c>
      <c r="H229" s="121">
        <v>1918.78</v>
      </c>
      <c r="I229" s="277"/>
      <c r="J229" s="122">
        <f>ROUND(I229*H229,2)</f>
        <v>0</v>
      </c>
      <c r="K229" s="119" t="s">
        <v>123</v>
      </c>
      <c r="L229" s="26"/>
      <c r="M229" s="123" t="s">
        <v>3</v>
      </c>
      <c r="N229" s="124" t="s">
        <v>35</v>
      </c>
      <c r="O229" s="125">
        <v>0.14000000000000001</v>
      </c>
      <c r="P229" s="125">
        <f>O229*H229</f>
        <v>268.62920000000003</v>
      </c>
      <c r="Q229" s="125">
        <v>0</v>
      </c>
      <c r="R229" s="125">
        <f>Q229*H229</f>
        <v>0</v>
      </c>
      <c r="S229" s="125">
        <v>0</v>
      </c>
      <c r="T229" s="126">
        <f>S229*H229</f>
        <v>0</v>
      </c>
      <c r="AR229" s="127" t="s">
        <v>204</v>
      </c>
      <c r="AT229" s="127" t="s">
        <v>119</v>
      </c>
      <c r="AU229" s="127" t="s">
        <v>71</v>
      </c>
      <c r="AY229" s="14" t="s">
        <v>114</v>
      </c>
      <c r="BE229" s="128">
        <f>IF(N229="základní",J229,0)</f>
        <v>0</v>
      </c>
      <c r="BF229" s="128">
        <f>IF(N229="snížená",J229,0)</f>
        <v>0</v>
      </c>
      <c r="BG229" s="128">
        <f>IF(N229="zákl. přenesená",J229,0)</f>
        <v>0</v>
      </c>
      <c r="BH229" s="128">
        <f>IF(N229="sníž. přenesená",J229,0)</f>
        <v>0</v>
      </c>
      <c r="BI229" s="128">
        <f>IF(N229="nulová",J229,0)</f>
        <v>0</v>
      </c>
      <c r="BJ229" s="14" t="s">
        <v>14</v>
      </c>
      <c r="BK229" s="128">
        <f>ROUND(I229*H229,2)</f>
        <v>0</v>
      </c>
      <c r="BL229" s="14" t="s">
        <v>204</v>
      </c>
      <c r="BM229" s="127" t="s">
        <v>447</v>
      </c>
    </row>
    <row r="230" spans="2:65" s="1" customFormat="1" ht="11.25">
      <c r="B230" s="26"/>
      <c r="D230" s="129" t="s">
        <v>127</v>
      </c>
      <c r="F230" s="130" t="s">
        <v>448</v>
      </c>
      <c r="L230" s="26"/>
      <c r="M230" s="131"/>
      <c r="T230" s="47"/>
      <c r="AT230" s="14" t="s">
        <v>127</v>
      </c>
      <c r="AU230" s="14" t="s">
        <v>71</v>
      </c>
    </row>
    <row r="231" spans="2:65" s="1" customFormat="1" ht="24.2" customHeight="1">
      <c r="B231" s="116"/>
      <c r="C231" s="117" t="s">
        <v>133</v>
      </c>
      <c r="D231" s="117" t="s">
        <v>119</v>
      </c>
      <c r="E231" s="118" t="s">
        <v>449</v>
      </c>
      <c r="F231" s="119" t="s">
        <v>450</v>
      </c>
      <c r="G231" s="120" t="s">
        <v>122</v>
      </c>
      <c r="H231" s="121">
        <v>1918.78</v>
      </c>
      <c r="I231" s="277"/>
      <c r="J231" s="122">
        <f>ROUND(I231*H231,2)</f>
        <v>0</v>
      </c>
      <c r="K231" s="119" t="s">
        <v>123</v>
      </c>
      <c r="L231" s="26"/>
      <c r="M231" s="123" t="s">
        <v>3</v>
      </c>
      <c r="N231" s="124" t="s">
        <v>35</v>
      </c>
      <c r="O231" s="125">
        <v>0.09</v>
      </c>
      <c r="P231" s="125">
        <f>O231*H231</f>
        <v>172.6902</v>
      </c>
      <c r="Q231" s="125">
        <v>1.6000000000000001E-4</v>
      </c>
      <c r="R231" s="125">
        <f>Q231*H231</f>
        <v>0.30700480000000002</v>
      </c>
      <c r="S231" s="125">
        <v>0</v>
      </c>
      <c r="T231" s="126">
        <f>S231*H231</f>
        <v>0</v>
      </c>
      <c r="AR231" s="127" t="s">
        <v>204</v>
      </c>
      <c r="AT231" s="127" t="s">
        <v>119</v>
      </c>
      <c r="AU231" s="127" t="s">
        <v>71</v>
      </c>
      <c r="AY231" s="14" t="s">
        <v>114</v>
      </c>
      <c r="BE231" s="128">
        <f>IF(N231="základní",J231,0)</f>
        <v>0</v>
      </c>
      <c r="BF231" s="128">
        <f>IF(N231="snížená",J231,0)</f>
        <v>0</v>
      </c>
      <c r="BG231" s="128">
        <f>IF(N231="zákl. přenesená",J231,0)</f>
        <v>0</v>
      </c>
      <c r="BH231" s="128">
        <f>IF(N231="sníž. přenesená",J231,0)</f>
        <v>0</v>
      </c>
      <c r="BI231" s="128">
        <f>IF(N231="nulová",J231,0)</f>
        <v>0</v>
      </c>
      <c r="BJ231" s="14" t="s">
        <v>14</v>
      </c>
      <c r="BK231" s="128">
        <f>ROUND(I231*H231,2)</f>
        <v>0</v>
      </c>
      <c r="BL231" s="14" t="s">
        <v>204</v>
      </c>
      <c r="BM231" s="127" t="s">
        <v>451</v>
      </c>
    </row>
    <row r="232" spans="2:65" s="1" customFormat="1" ht="11.25">
      <c r="B232" s="26"/>
      <c r="D232" s="129" t="s">
        <v>127</v>
      </c>
      <c r="F232" s="130" t="s">
        <v>452</v>
      </c>
      <c r="L232" s="26"/>
      <c r="M232" s="131"/>
      <c r="T232" s="47"/>
      <c r="AT232" s="14" t="s">
        <v>127</v>
      </c>
      <c r="AU232" s="14" t="s">
        <v>71</v>
      </c>
    </row>
    <row r="233" spans="2:65" s="1" customFormat="1" ht="44.25" customHeight="1">
      <c r="B233" s="116"/>
      <c r="C233" s="117" t="s">
        <v>453</v>
      </c>
      <c r="D233" s="117" t="s">
        <v>119</v>
      </c>
      <c r="E233" s="118" t="s">
        <v>454</v>
      </c>
      <c r="F233" s="119" t="s">
        <v>455</v>
      </c>
      <c r="G233" s="120" t="s">
        <v>122</v>
      </c>
      <c r="H233" s="121">
        <v>1918.78</v>
      </c>
      <c r="I233" s="277"/>
      <c r="J233" s="122">
        <f>ROUND(I233*H233,2)</f>
        <v>0</v>
      </c>
      <c r="K233" s="119" t="s">
        <v>123</v>
      </c>
      <c r="L233" s="26"/>
      <c r="M233" s="123" t="s">
        <v>3</v>
      </c>
      <c r="N233" s="124" t="s">
        <v>35</v>
      </c>
      <c r="O233" s="125">
        <v>0.21099999999999999</v>
      </c>
      <c r="P233" s="125">
        <f>O233*H233</f>
        <v>404.86257999999998</v>
      </c>
      <c r="Q233" s="125">
        <v>3.3E-4</v>
      </c>
      <c r="R233" s="125">
        <f>Q233*H233</f>
        <v>0.63319740000000002</v>
      </c>
      <c r="S233" s="125">
        <v>0</v>
      </c>
      <c r="T233" s="126">
        <f>S233*H233</f>
        <v>0</v>
      </c>
      <c r="AR233" s="127" t="s">
        <v>204</v>
      </c>
      <c r="AT233" s="127" t="s">
        <v>119</v>
      </c>
      <c r="AU233" s="127" t="s">
        <v>71</v>
      </c>
      <c r="AY233" s="14" t="s">
        <v>114</v>
      </c>
      <c r="BE233" s="128">
        <f>IF(N233="základní",J233,0)</f>
        <v>0</v>
      </c>
      <c r="BF233" s="128">
        <f>IF(N233="snížená",J233,0)</f>
        <v>0</v>
      </c>
      <c r="BG233" s="128">
        <f>IF(N233="zákl. přenesená",J233,0)</f>
        <v>0</v>
      </c>
      <c r="BH233" s="128">
        <f>IF(N233="sníž. přenesená",J233,0)</f>
        <v>0</v>
      </c>
      <c r="BI233" s="128">
        <f>IF(N233="nulová",J233,0)</f>
        <v>0</v>
      </c>
      <c r="BJ233" s="14" t="s">
        <v>14</v>
      </c>
      <c r="BK233" s="128">
        <f>ROUND(I233*H233,2)</f>
        <v>0</v>
      </c>
      <c r="BL233" s="14" t="s">
        <v>204</v>
      </c>
      <c r="BM233" s="127" t="s">
        <v>456</v>
      </c>
    </row>
    <row r="234" spans="2:65" s="1" customFormat="1" ht="11.25">
      <c r="B234" s="26"/>
      <c r="D234" s="129" t="s">
        <v>127</v>
      </c>
      <c r="F234" s="130" t="s">
        <v>457</v>
      </c>
      <c r="L234" s="26"/>
      <c r="M234" s="131"/>
      <c r="T234" s="47"/>
      <c r="AT234" s="14" t="s">
        <v>127</v>
      </c>
      <c r="AU234" s="14" t="s">
        <v>71</v>
      </c>
    </row>
    <row r="235" spans="2:65" s="1" customFormat="1" ht="37.9" customHeight="1">
      <c r="B235" s="116"/>
      <c r="C235" s="117" t="s">
        <v>143</v>
      </c>
      <c r="D235" s="117" t="s">
        <v>119</v>
      </c>
      <c r="E235" s="118" t="s">
        <v>458</v>
      </c>
      <c r="F235" s="119" t="s">
        <v>459</v>
      </c>
      <c r="G235" s="120" t="s">
        <v>122</v>
      </c>
      <c r="H235" s="121">
        <v>388.49</v>
      </c>
      <c r="I235" s="277"/>
      <c r="J235" s="122">
        <f>ROUND(I235*H235,2)</f>
        <v>0</v>
      </c>
      <c r="K235" s="119" t="s">
        <v>123</v>
      </c>
      <c r="L235" s="26"/>
      <c r="M235" s="123" t="s">
        <v>3</v>
      </c>
      <c r="N235" s="124" t="s">
        <v>35</v>
      </c>
      <c r="O235" s="125">
        <v>7.4999999999999997E-2</v>
      </c>
      <c r="P235" s="125">
        <f>O235*H235</f>
        <v>29.136749999999999</v>
      </c>
      <c r="Q235" s="125">
        <v>1.3999999999999999E-4</v>
      </c>
      <c r="R235" s="125">
        <f>Q235*H235</f>
        <v>5.4388599999999995E-2</v>
      </c>
      <c r="S235" s="125">
        <v>0</v>
      </c>
      <c r="T235" s="126">
        <f>S235*H235</f>
        <v>0</v>
      </c>
      <c r="AR235" s="127" t="s">
        <v>204</v>
      </c>
      <c r="AT235" s="127" t="s">
        <v>119</v>
      </c>
      <c r="AU235" s="127" t="s">
        <v>71</v>
      </c>
      <c r="AY235" s="14" t="s">
        <v>114</v>
      </c>
      <c r="BE235" s="128">
        <f>IF(N235="základní",J235,0)</f>
        <v>0</v>
      </c>
      <c r="BF235" s="128">
        <f>IF(N235="snížená",J235,0)</f>
        <v>0</v>
      </c>
      <c r="BG235" s="128">
        <f>IF(N235="zákl. přenesená",J235,0)</f>
        <v>0</v>
      </c>
      <c r="BH235" s="128">
        <f>IF(N235="sníž. přenesená",J235,0)</f>
        <v>0</v>
      </c>
      <c r="BI235" s="128">
        <f>IF(N235="nulová",J235,0)</f>
        <v>0</v>
      </c>
      <c r="BJ235" s="14" t="s">
        <v>14</v>
      </c>
      <c r="BK235" s="128">
        <f>ROUND(I235*H235,2)</f>
        <v>0</v>
      </c>
      <c r="BL235" s="14" t="s">
        <v>204</v>
      </c>
      <c r="BM235" s="127" t="s">
        <v>460</v>
      </c>
    </row>
    <row r="236" spans="2:65" s="1" customFormat="1" ht="11.25">
      <c r="B236" s="26"/>
      <c r="D236" s="129" t="s">
        <v>127</v>
      </c>
      <c r="F236" s="130" t="s">
        <v>461</v>
      </c>
      <c r="L236" s="26"/>
      <c r="M236" s="131"/>
      <c r="T236" s="47"/>
      <c r="AT236" s="14" t="s">
        <v>127</v>
      </c>
      <c r="AU236" s="14" t="s">
        <v>71</v>
      </c>
    </row>
    <row r="237" spans="2:65" s="1" customFormat="1" ht="44.25" customHeight="1">
      <c r="B237" s="116"/>
      <c r="C237" s="117" t="s">
        <v>462</v>
      </c>
      <c r="D237" s="117" t="s">
        <v>119</v>
      </c>
      <c r="E237" s="118" t="s">
        <v>463</v>
      </c>
      <c r="F237" s="119" t="s">
        <v>464</v>
      </c>
      <c r="G237" s="120" t="s">
        <v>122</v>
      </c>
      <c r="H237" s="121">
        <v>388.49</v>
      </c>
      <c r="I237" s="277"/>
      <c r="J237" s="122">
        <f>ROUND(I237*H237,2)</f>
        <v>0</v>
      </c>
      <c r="K237" s="119" t="s">
        <v>123</v>
      </c>
      <c r="L237" s="26"/>
      <c r="M237" s="123" t="s">
        <v>3</v>
      </c>
      <c r="N237" s="124" t="s">
        <v>35</v>
      </c>
      <c r="O237" s="125">
        <v>0.189</v>
      </c>
      <c r="P237" s="125">
        <f>O237*H237</f>
        <v>73.424610000000001</v>
      </c>
      <c r="Q237" s="125">
        <v>7.2000000000000005E-4</v>
      </c>
      <c r="R237" s="125">
        <f>Q237*H237</f>
        <v>0.27971280000000004</v>
      </c>
      <c r="S237" s="125">
        <v>0</v>
      </c>
      <c r="T237" s="126">
        <f>S237*H237</f>
        <v>0</v>
      </c>
      <c r="AR237" s="127" t="s">
        <v>204</v>
      </c>
      <c r="AT237" s="127" t="s">
        <v>119</v>
      </c>
      <c r="AU237" s="127" t="s">
        <v>71</v>
      </c>
      <c r="AY237" s="14" t="s">
        <v>114</v>
      </c>
      <c r="BE237" s="128">
        <f>IF(N237="základní",J237,0)</f>
        <v>0</v>
      </c>
      <c r="BF237" s="128">
        <f>IF(N237="snížená",J237,0)</f>
        <v>0</v>
      </c>
      <c r="BG237" s="128">
        <f>IF(N237="zákl. přenesená",J237,0)</f>
        <v>0</v>
      </c>
      <c r="BH237" s="128">
        <f>IF(N237="sníž. přenesená",J237,0)</f>
        <v>0</v>
      </c>
      <c r="BI237" s="128">
        <f>IF(N237="nulová",J237,0)</f>
        <v>0</v>
      </c>
      <c r="BJ237" s="14" t="s">
        <v>14</v>
      </c>
      <c r="BK237" s="128">
        <f>ROUND(I237*H237,2)</f>
        <v>0</v>
      </c>
      <c r="BL237" s="14" t="s">
        <v>204</v>
      </c>
      <c r="BM237" s="127" t="s">
        <v>465</v>
      </c>
    </row>
    <row r="238" spans="2:65" s="1" customFormat="1" ht="11.25">
      <c r="B238" s="26"/>
      <c r="D238" s="129" t="s">
        <v>127</v>
      </c>
      <c r="F238" s="130" t="s">
        <v>466</v>
      </c>
      <c r="L238" s="26"/>
      <c r="M238" s="131"/>
      <c r="T238" s="47"/>
      <c r="AT238" s="14" t="s">
        <v>127</v>
      </c>
      <c r="AU238" s="14" t="s">
        <v>71</v>
      </c>
    </row>
    <row r="239" spans="2:65" s="11" customFormat="1" ht="22.9" customHeight="1">
      <c r="B239" s="105"/>
      <c r="D239" s="106" t="s">
        <v>63</v>
      </c>
      <c r="E239" s="114" t="s">
        <v>467</v>
      </c>
      <c r="F239" s="114" t="s">
        <v>468</v>
      </c>
      <c r="J239" s="115">
        <f>BK239</f>
        <v>0</v>
      </c>
      <c r="L239" s="105"/>
      <c r="M239" s="109"/>
      <c r="P239" s="110">
        <f>SUM(P240:P243)</f>
        <v>48.571039999999996</v>
      </c>
      <c r="R239" s="110">
        <f>SUM(R240:R243)</f>
        <v>0.2124983</v>
      </c>
      <c r="T239" s="111">
        <f>SUM(T240:T243)</f>
        <v>0</v>
      </c>
      <c r="AR239" s="106" t="s">
        <v>71</v>
      </c>
      <c r="AT239" s="112" t="s">
        <v>63</v>
      </c>
      <c r="AU239" s="112" t="s">
        <v>14</v>
      </c>
      <c r="AY239" s="106" t="s">
        <v>114</v>
      </c>
      <c r="BK239" s="113">
        <f>SUM(BK240:BK243)</f>
        <v>0</v>
      </c>
    </row>
    <row r="240" spans="2:65" s="1" customFormat="1" ht="33" customHeight="1">
      <c r="B240" s="116"/>
      <c r="C240" s="117" t="s">
        <v>469</v>
      </c>
      <c r="D240" s="117" t="s">
        <v>119</v>
      </c>
      <c r="E240" s="118" t="s">
        <v>470</v>
      </c>
      <c r="F240" s="119" t="s">
        <v>471</v>
      </c>
      <c r="G240" s="120" t="s">
        <v>122</v>
      </c>
      <c r="H240" s="121">
        <v>433.67</v>
      </c>
      <c r="I240" s="277"/>
      <c r="J240" s="122">
        <f>ROUND(I240*H240,2)</f>
        <v>0</v>
      </c>
      <c r="K240" s="119" t="s">
        <v>123</v>
      </c>
      <c r="L240" s="26"/>
      <c r="M240" s="123" t="s">
        <v>3</v>
      </c>
      <c r="N240" s="124" t="s">
        <v>35</v>
      </c>
      <c r="O240" s="125">
        <v>3.7999999999999999E-2</v>
      </c>
      <c r="P240" s="125">
        <f>O240*H240</f>
        <v>16.47946</v>
      </c>
      <c r="Q240" s="125">
        <v>2.0000000000000001E-4</v>
      </c>
      <c r="R240" s="125">
        <f>Q240*H240</f>
        <v>8.6734000000000006E-2</v>
      </c>
      <c r="S240" s="125">
        <v>0</v>
      </c>
      <c r="T240" s="126">
        <f>S240*H240</f>
        <v>0</v>
      </c>
      <c r="AR240" s="127" t="s">
        <v>204</v>
      </c>
      <c r="AT240" s="127" t="s">
        <v>119</v>
      </c>
      <c r="AU240" s="127" t="s">
        <v>71</v>
      </c>
      <c r="AY240" s="14" t="s">
        <v>114</v>
      </c>
      <c r="BE240" s="128">
        <f>IF(N240="základní",J240,0)</f>
        <v>0</v>
      </c>
      <c r="BF240" s="128">
        <f>IF(N240="snížená",J240,0)</f>
        <v>0</v>
      </c>
      <c r="BG240" s="128">
        <f>IF(N240="zákl. přenesená",J240,0)</f>
        <v>0</v>
      </c>
      <c r="BH240" s="128">
        <f>IF(N240="sníž. přenesená",J240,0)</f>
        <v>0</v>
      </c>
      <c r="BI240" s="128">
        <f>IF(N240="nulová",J240,0)</f>
        <v>0</v>
      </c>
      <c r="BJ240" s="14" t="s">
        <v>14</v>
      </c>
      <c r="BK240" s="128">
        <f>ROUND(I240*H240,2)</f>
        <v>0</v>
      </c>
      <c r="BL240" s="14" t="s">
        <v>204</v>
      </c>
      <c r="BM240" s="127" t="s">
        <v>472</v>
      </c>
    </row>
    <row r="241" spans="2:65" s="1" customFormat="1" ht="11.25">
      <c r="B241" s="26"/>
      <c r="D241" s="129" t="s">
        <v>127</v>
      </c>
      <c r="F241" s="130" t="s">
        <v>473</v>
      </c>
      <c r="L241" s="26"/>
      <c r="M241" s="131"/>
      <c r="T241" s="47"/>
      <c r="AT241" s="14" t="s">
        <v>127</v>
      </c>
      <c r="AU241" s="14" t="s">
        <v>71</v>
      </c>
    </row>
    <row r="242" spans="2:65" s="1" customFormat="1" ht="37.9" customHeight="1">
      <c r="B242" s="116"/>
      <c r="C242" s="117" t="s">
        <v>474</v>
      </c>
      <c r="D242" s="117" t="s">
        <v>119</v>
      </c>
      <c r="E242" s="118" t="s">
        <v>475</v>
      </c>
      <c r="F242" s="119" t="s">
        <v>476</v>
      </c>
      <c r="G242" s="120" t="s">
        <v>122</v>
      </c>
      <c r="H242" s="121">
        <v>433.67</v>
      </c>
      <c r="I242" s="277"/>
      <c r="J242" s="122">
        <f>ROUND(I242*H242,2)</f>
        <v>0</v>
      </c>
      <c r="K242" s="119" t="s">
        <v>123</v>
      </c>
      <c r="L242" s="26"/>
      <c r="M242" s="123" t="s">
        <v>3</v>
      </c>
      <c r="N242" s="124" t="s">
        <v>35</v>
      </c>
      <c r="O242" s="125">
        <v>7.3999999999999996E-2</v>
      </c>
      <c r="P242" s="125">
        <f>O242*H242</f>
        <v>32.09158</v>
      </c>
      <c r="Q242" s="125">
        <v>2.9E-4</v>
      </c>
      <c r="R242" s="125">
        <f>Q242*H242</f>
        <v>0.1257643</v>
      </c>
      <c r="S242" s="125">
        <v>0</v>
      </c>
      <c r="T242" s="126">
        <f>S242*H242</f>
        <v>0</v>
      </c>
      <c r="AR242" s="127" t="s">
        <v>204</v>
      </c>
      <c r="AT242" s="127" t="s">
        <v>119</v>
      </c>
      <c r="AU242" s="127" t="s">
        <v>71</v>
      </c>
      <c r="AY242" s="14" t="s">
        <v>114</v>
      </c>
      <c r="BE242" s="128">
        <f>IF(N242="základní",J242,0)</f>
        <v>0</v>
      </c>
      <c r="BF242" s="128">
        <f>IF(N242="snížená",J242,0)</f>
        <v>0</v>
      </c>
      <c r="BG242" s="128">
        <f>IF(N242="zákl. přenesená",J242,0)</f>
        <v>0</v>
      </c>
      <c r="BH242" s="128">
        <f>IF(N242="sníž. přenesená",J242,0)</f>
        <v>0</v>
      </c>
      <c r="BI242" s="128">
        <f>IF(N242="nulová",J242,0)</f>
        <v>0</v>
      </c>
      <c r="BJ242" s="14" t="s">
        <v>14</v>
      </c>
      <c r="BK242" s="128">
        <f>ROUND(I242*H242,2)</f>
        <v>0</v>
      </c>
      <c r="BL242" s="14" t="s">
        <v>204</v>
      </c>
      <c r="BM242" s="127" t="s">
        <v>477</v>
      </c>
    </row>
    <row r="243" spans="2:65" s="1" customFormat="1" ht="11.25">
      <c r="B243" s="26"/>
      <c r="D243" s="129" t="s">
        <v>127</v>
      </c>
      <c r="F243" s="130" t="s">
        <v>478</v>
      </c>
      <c r="L243" s="26"/>
      <c r="M243" s="131"/>
      <c r="T243" s="47"/>
      <c r="AT243" s="14" t="s">
        <v>127</v>
      </c>
      <c r="AU243" s="14" t="s">
        <v>71</v>
      </c>
    </row>
    <row r="244" spans="2:65" s="11" customFormat="1" ht="25.9" customHeight="1">
      <c r="B244" s="105"/>
      <c r="D244" s="106" t="s">
        <v>63</v>
      </c>
      <c r="E244" s="107" t="s">
        <v>479</v>
      </c>
      <c r="F244" s="107" t="s">
        <v>480</v>
      </c>
      <c r="J244" s="108">
        <f>BK244</f>
        <v>0</v>
      </c>
      <c r="L244" s="105"/>
      <c r="M244" s="109"/>
      <c r="P244" s="110">
        <f>P245</f>
        <v>0</v>
      </c>
      <c r="R244" s="110">
        <f>R245</f>
        <v>0</v>
      </c>
      <c r="T244" s="111">
        <f>T245</f>
        <v>0</v>
      </c>
      <c r="AR244" s="106" t="s">
        <v>145</v>
      </c>
      <c r="AT244" s="112" t="s">
        <v>63</v>
      </c>
      <c r="AU244" s="112" t="s">
        <v>64</v>
      </c>
      <c r="AY244" s="106" t="s">
        <v>114</v>
      </c>
      <c r="BK244" s="113">
        <f>BK245</f>
        <v>0</v>
      </c>
    </row>
    <row r="245" spans="2:65" s="1" customFormat="1" ht="16.5" customHeight="1">
      <c r="B245" s="116"/>
      <c r="C245" s="117" t="s">
        <v>481</v>
      </c>
      <c r="D245" s="117" t="s">
        <v>119</v>
      </c>
      <c r="E245" s="118" t="s">
        <v>482</v>
      </c>
      <c r="F245" s="119" t="s">
        <v>480</v>
      </c>
      <c r="G245" s="120" t="s">
        <v>420</v>
      </c>
      <c r="H245" s="279"/>
      <c r="I245" s="277"/>
      <c r="J245" s="122">
        <f>ROUND(I245*H245,2)</f>
        <v>0</v>
      </c>
      <c r="K245" s="119" t="s">
        <v>3</v>
      </c>
      <c r="L245" s="26"/>
      <c r="M245" s="141" t="s">
        <v>3</v>
      </c>
      <c r="N245" s="142" t="s">
        <v>35</v>
      </c>
      <c r="O245" s="143">
        <v>0</v>
      </c>
      <c r="P245" s="143">
        <f>O245*H245</f>
        <v>0</v>
      </c>
      <c r="Q245" s="143">
        <v>0</v>
      </c>
      <c r="R245" s="143">
        <f>Q245*H245</f>
        <v>0</v>
      </c>
      <c r="S245" s="143">
        <v>0</v>
      </c>
      <c r="T245" s="144">
        <f>S245*H245</f>
        <v>0</v>
      </c>
      <c r="AR245" s="127" t="s">
        <v>124</v>
      </c>
      <c r="AT245" s="127" t="s">
        <v>119</v>
      </c>
      <c r="AU245" s="127" t="s">
        <v>14</v>
      </c>
      <c r="AY245" s="14" t="s">
        <v>114</v>
      </c>
      <c r="BE245" s="128">
        <f>IF(N245="základní",J245,0)</f>
        <v>0</v>
      </c>
      <c r="BF245" s="128">
        <f>IF(N245="snížená",J245,0)</f>
        <v>0</v>
      </c>
      <c r="BG245" s="128">
        <f>IF(N245="zákl. přenesená",J245,0)</f>
        <v>0</v>
      </c>
      <c r="BH245" s="128">
        <f>IF(N245="sníž. přenesená",J245,0)</f>
        <v>0</v>
      </c>
      <c r="BI245" s="128">
        <f>IF(N245="nulová",J245,0)</f>
        <v>0</v>
      </c>
      <c r="BJ245" s="14" t="s">
        <v>14</v>
      </c>
      <c r="BK245" s="128">
        <f>ROUND(I245*H245,2)</f>
        <v>0</v>
      </c>
      <c r="BL245" s="14" t="s">
        <v>124</v>
      </c>
      <c r="BM245" s="127" t="s">
        <v>483</v>
      </c>
    </row>
    <row r="246" spans="2:65" s="1" customFormat="1" ht="6.95" customHeight="1">
      <c r="B246" s="35"/>
      <c r="C246" s="36"/>
      <c r="D246" s="36"/>
      <c r="E246" s="36"/>
      <c r="F246" s="36"/>
      <c r="G246" s="36"/>
      <c r="H246" s="36"/>
      <c r="I246" s="36"/>
      <c r="J246" s="36"/>
      <c r="K246" s="36"/>
      <c r="L246" s="26"/>
    </row>
  </sheetData>
  <autoFilter ref="C98:K245" xr:uid="{00000000-0009-0000-0000-000001000000}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hyperlinks>
    <hyperlink ref="F104" r:id="rId1" xr:uid="{00000000-0004-0000-0100-000000000000}"/>
    <hyperlink ref="F106" r:id="rId2" xr:uid="{00000000-0004-0000-0100-000001000000}"/>
    <hyperlink ref="F109" r:id="rId3" xr:uid="{00000000-0004-0000-0100-000002000000}"/>
    <hyperlink ref="F111" r:id="rId4" xr:uid="{00000000-0004-0000-0100-000003000000}"/>
    <hyperlink ref="F114" r:id="rId5" xr:uid="{00000000-0004-0000-0100-000004000000}"/>
    <hyperlink ref="F117" r:id="rId6" xr:uid="{00000000-0004-0000-0100-000005000000}"/>
    <hyperlink ref="F119" r:id="rId7" xr:uid="{00000000-0004-0000-0100-000006000000}"/>
    <hyperlink ref="F121" r:id="rId8" xr:uid="{00000000-0004-0000-0100-000007000000}"/>
    <hyperlink ref="F123" r:id="rId9" xr:uid="{00000000-0004-0000-0100-000008000000}"/>
    <hyperlink ref="F127" r:id="rId10" xr:uid="{00000000-0004-0000-0100-000009000000}"/>
    <hyperlink ref="F129" r:id="rId11" xr:uid="{00000000-0004-0000-0100-00000A000000}"/>
    <hyperlink ref="F131" r:id="rId12" xr:uid="{00000000-0004-0000-0100-00000B000000}"/>
    <hyperlink ref="F133" r:id="rId13" xr:uid="{00000000-0004-0000-0100-00000C000000}"/>
    <hyperlink ref="F135" r:id="rId14" xr:uid="{00000000-0004-0000-0100-00000D000000}"/>
    <hyperlink ref="F137" r:id="rId15" xr:uid="{00000000-0004-0000-0100-00000E000000}"/>
    <hyperlink ref="F140" r:id="rId16" xr:uid="{00000000-0004-0000-0100-00000F000000}"/>
    <hyperlink ref="F144" r:id="rId17" xr:uid="{00000000-0004-0000-0100-000010000000}"/>
    <hyperlink ref="F146" r:id="rId18" xr:uid="{00000000-0004-0000-0100-000011000000}"/>
    <hyperlink ref="F148" r:id="rId19" xr:uid="{00000000-0004-0000-0100-000012000000}"/>
    <hyperlink ref="F150" r:id="rId20" xr:uid="{00000000-0004-0000-0100-000013000000}"/>
    <hyperlink ref="F152" r:id="rId21" xr:uid="{00000000-0004-0000-0100-000014000000}"/>
    <hyperlink ref="F154" r:id="rId22" xr:uid="{00000000-0004-0000-0100-000015000000}"/>
    <hyperlink ref="F156" r:id="rId23" xr:uid="{00000000-0004-0000-0100-000016000000}"/>
    <hyperlink ref="F159" r:id="rId24" xr:uid="{00000000-0004-0000-0100-000017000000}"/>
    <hyperlink ref="F162" r:id="rId25" xr:uid="{00000000-0004-0000-0100-000018000000}"/>
    <hyperlink ref="F169" r:id="rId26" xr:uid="{00000000-0004-0000-0100-000019000000}"/>
    <hyperlink ref="F171" r:id="rId27" xr:uid="{00000000-0004-0000-0100-00001A000000}"/>
    <hyperlink ref="F173" r:id="rId28" xr:uid="{00000000-0004-0000-0100-00001B000000}"/>
    <hyperlink ref="F176" r:id="rId29" xr:uid="{00000000-0004-0000-0100-00001C000000}"/>
    <hyperlink ref="F178" r:id="rId30" xr:uid="{00000000-0004-0000-0100-00001D000000}"/>
    <hyperlink ref="F181" r:id="rId31" xr:uid="{00000000-0004-0000-0100-00001E000000}"/>
    <hyperlink ref="F183" r:id="rId32" xr:uid="{00000000-0004-0000-0100-00001F000000}"/>
    <hyperlink ref="F185" r:id="rId33" xr:uid="{00000000-0004-0000-0100-000020000000}"/>
    <hyperlink ref="F187" r:id="rId34" xr:uid="{00000000-0004-0000-0100-000021000000}"/>
    <hyperlink ref="F189" r:id="rId35" xr:uid="{00000000-0004-0000-0100-000022000000}"/>
    <hyperlink ref="F191" r:id="rId36" xr:uid="{00000000-0004-0000-0100-000023000000}"/>
    <hyperlink ref="F193" r:id="rId37" xr:uid="{00000000-0004-0000-0100-000024000000}"/>
    <hyperlink ref="F195" r:id="rId38" xr:uid="{00000000-0004-0000-0100-000025000000}"/>
    <hyperlink ref="F197" r:id="rId39" xr:uid="{00000000-0004-0000-0100-000026000000}"/>
    <hyperlink ref="F199" r:id="rId40" xr:uid="{00000000-0004-0000-0100-000027000000}"/>
    <hyperlink ref="F201" r:id="rId41" xr:uid="{00000000-0004-0000-0100-000028000000}"/>
    <hyperlink ref="F204" r:id="rId42" xr:uid="{00000000-0004-0000-0100-000029000000}"/>
    <hyperlink ref="F206" r:id="rId43" xr:uid="{00000000-0004-0000-0100-00002A000000}"/>
    <hyperlink ref="F209" r:id="rId44" xr:uid="{00000000-0004-0000-0100-00002B000000}"/>
    <hyperlink ref="F212" r:id="rId45" xr:uid="{00000000-0004-0000-0100-00002C000000}"/>
    <hyperlink ref="F215" r:id="rId46" xr:uid="{00000000-0004-0000-0100-00002D000000}"/>
    <hyperlink ref="F219" r:id="rId47" xr:uid="{00000000-0004-0000-0100-00002E000000}"/>
    <hyperlink ref="F222" r:id="rId48" xr:uid="{00000000-0004-0000-0100-00002F000000}"/>
    <hyperlink ref="F224" r:id="rId49" xr:uid="{00000000-0004-0000-0100-000030000000}"/>
    <hyperlink ref="F226" r:id="rId50" xr:uid="{00000000-0004-0000-0100-000031000000}"/>
    <hyperlink ref="F228" r:id="rId51" xr:uid="{00000000-0004-0000-0100-000032000000}"/>
    <hyperlink ref="F230" r:id="rId52" xr:uid="{00000000-0004-0000-0100-000033000000}"/>
    <hyperlink ref="F232" r:id="rId53" xr:uid="{00000000-0004-0000-0100-000034000000}"/>
    <hyperlink ref="F234" r:id="rId54" xr:uid="{00000000-0004-0000-0100-000035000000}"/>
    <hyperlink ref="F236" r:id="rId55" xr:uid="{00000000-0004-0000-0100-000036000000}"/>
    <hyperlink ref="F238" r:id="rId56" xr:uid="{00000000-0004-0000-0100-000037000000}"/>
    <hyperlink ref="F241" r:id="rId57" xr:uid="{00000000-0004-0000-0100-000038000000}"/>
    <hyperlink ref="F243" r:id="rId58" xr:uid="{00000000-0004-0000-0100-00003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45" customWidth="1"/>
    <col min="2" max="2" width="1.6640625" style="145" customWidth="1"/>
    <col min="3" max="4" width="5" style="145" customWidth="1"/>
    <col min="5" max="5" width="11.6640625" style="145" customWidth="1"/>
    <col min="6" max="6" width="9.1640625" style="145" customWidth="1"/>
    <col min="7" max="7" width="5" style="145" customWidth="1"/>
    <col min="8" max="8" width="77.83203125" style="145" customWidth="1"/>
    <col min="9" max="10" width="20" style="145" customWidth="1"/>
    <col min="11" max="11" width="1.6640625" style="145" customWidth="1"/>
  </cols>
  <sheetData>
    <row r="1" spans="2:11" customFormat="1" ht="37.5" customHeight="1"/>
    <row r="2" spans="2:11" customFormat="1" ht="7.5" customHeight="1">
      <c r="B2" s="146"/>
      <c r="C2" s="147"/>
      <c r="D2" s="147"/>
      <c r="E2" s="147"/>
      <c r="F2" s="147"/>
      <c r="G2" s="147"/>
      <c r="H2" s="147"/>
      <c r="I2" s="147"/>
      <c r="J2" s="147"/>
      <c r="K2" s="148"/>
    </row>
    <row r="3" spans="2:11" s="12" customFormat="1" ht="45" customHeight="1">
      <c r="B3" s="149"/>
      <c r="C3" s="268" t="s">
        <v>484</v>
      </c>
      <c r="D3" s="268"/>
      <c r="E3" s="268"/>
      <c r="F3" s="268"/>
      <c r="G3" s="268"/>
      <c r="H3" s="268"/>
      <c r="I3" s="268"/>
      <c r="J3" s="268"/>
      <c r="K3" s="150"/>
    </row>
    <row r="4" spans="2:11" customFormat="1" ht="25.5" customHeight="1">
      <c r="B4" s="151"/>
      <c r="C4" s="267" t="s">
        <v>485</v>
      </c>
      <c r="D4" s="267"/>
      <c r="E4" s="267"/>
      <c r="F4" s="267"/>
      <c r="G4" s="267"/>
      <c r="H4" s="267"/>
      <c r="I4" s="267"/>
      <c r="J4" s="267"/>
      <c r="K4" s="152"/>
    </row>
    <row r="5" spans="2:11" customFormat="1" ht="5.25" customHeight="1">
      <c r="B5" s="151"/>
      <c r="C5" s="153"/>
      <c r="D5" s="153"/>
      <c r="E5" s="153"/>
      <c r="F5" s="153"/>
      <c r="G5" s="153"/>
      <c r="H5" s="153"/>
      <c r="I5" s="153"/>
      <c r="J5" s="153"/>
      <c r="K5" s="152"/>
    </row>
    <row r="6" spans="2:11" customFormat="1" ht="15" customHeight="1">
      <c r="B6" s="151"/>
      <c r="C6" s="266" t="s">
        <v>486</v>
      </c>
      <c r="D6" s="266"/>
      <c r="E6" s="266"/>
      <c r="F6" s="266"/>
      <c r="G6" s="266"/>
      <c r="H6" s="266"/>
      <c r="I6" s="266"/>
      <c r="J6" s="266"/>
      <c r="K6" s="152"/>
    </row>
    <row r="7" spans="2:11" customFormat="1" ht="15" customHeight="1">
      <c r="B7" s="155"/>
      <c r="C7" s="266" t="s">
        <v>487</v>
      </c>
      <c r="D7" s="266"/>
      <c r="E7" s="266"/>
      <c r="F7" s="266"/>
      <c r="G7" s="266"/>
      <c r="H7" s="266"/>
      <c r="I7" s="266"/>
      <c r="J7" s="266"/>
      <c r="K7" s="152"/>
    </row>
    <row r="8" spans="2:11" customFormat="1" ht="12.75" customHeight="1">
      <c r="B8" s="155"/>
      <c r="C8" s="154"/>
      <c r="D8" s="154"/>
      <c r="E8" s="154"/>
      <c r="F8" s="154"/>
      <c r="G8" s="154"/>
      <c r="H8" s="154"/>
      <c r="I8" s="154"/>
      <c r="J8" s="154"/>
      <c r="K8" s="152"/>
    </row>
    <row r="9" spans="2:11" customFormat="1" ht="15" customHeight="1">
      <c r="B9" s="155"/>
      <c r="C9" s="266" t="s">
        <v>488</v>
      </c>
      <c r="D9" s="266"/>
      <c r="E9" s="266"/>
      <c r="F9" s="266"/>
      <c r="G9" s="266"/>
      <c r="H9" s="266"/>
      <c r="I9" s="266"/>
      <c r="J9" s="266"/>
      <c r="K9" s="152"/>
    </row>
    <row r="10" spans="2:11" customFormat="1" ht="15" customHeight="1">
      <c r="B10" s="155"/>
      <c r="C10" s="154"/>
      <c r="D10" s="266" t="s">
        <v>489</v>
      </c>
      <c r="E10" s="266"/>
      <c r="F10" s="266"/>
      <c r="G10" s="266"/>
      <c r="H10" s="266"/>
      <c r="I10" s="266"/>
      <c r="J10" s="266"/>
      <c r="K10" s="152"/>
    </row>
    <row r="11" spans="2:11" customFormat="1" ht="15" customHeight="1">
      <c r="B11" s="155"/>
      <c r="C11" s="156"/>
      <c r="D11" s="266" t="s">
        <v>490</v>
      </c>
      <c r="E11" s="266"/>
      <c r="F11" s="266"/>
      <c r="G11" s="266"/>
      <c r="H11" s="266"/>
      <c r="I11" s="266"/>
      <c r="J11" s="266"/>
      <c r="K11" s="152"/>
    </row>
    <row r="12" spans="2:11" customFormat="1" ht="15" customHeight="1">
      <c r="B12" s="155"/>
      <c r="C12" s="156"/>
      <c r="D12" s="154"/>
      <c r="E12" s="154"/>
      <c r="F12" s="154"/>
      <c r="G12" s="154"/>
      <c r="H12" s="154"/>
      <c r="I12" s="154"/>
      <c r="J12" s="154"/>
      <c r="K12" s="152"/>
    </row>
    <row r="13" spans="2:11" customFormat="1" ht="15" customHeight="1">
      <c r="B13" s="155"/>
      <c r="C13" s="156"/>
      <c r="D13" s="157" t="s">
        <v>491</v>
      </c>
      <c r="E13" s="154"/>
      <c r="F13" s="154"/>
      <c r="G13" s="154"/>
      <c r="H13" s="154"/>
      <c r="I13" s="154"/>
      <c r="J13" s="154"/>
      <c r="K13" s="152"/>
    </row>
    <row r="14" spans="2:11" customFormat="1" ht="12.75" customHeight="1">
      <c r="B14" s="155"/>
      <c r="C14" s="156"/>
      <c r="D14" s="156"/>
      <c r="E14" s="156"/>
      <c r="F14" s="156"/>
      <c r="G14" s="156"/>
      <c r="H14" s="156"/>
      <c r="I14" s="156"/>
      <c r="J14" s="156"/>
      <c r="K14" s="152"/>
    </row>
    <row r="15" spans="2:11" customFormat="1" ht="15" customHeight="1">
      <c r="B15" s="155"/>
      <c r="C15" s="156"/>
      <c r="D15" s="266" t="s">
        <v>492</v>
      </c>
      <c r="E15" s="266"/>
      <c r="F15" s="266"/>
      <c r="G15" s="266"/>
      <c r="H15" s="266"/>
      <c r="I15" s="266"/>
      <c r="J15" s="266"/>
      <c r="K15" s="152"/>
    </row>
    <row r="16" spans="2:11" customFormat="1" ht="15" customHeight="1">
      <c r="B16" s="155"/>
      <c r="C16" s="156"/>
      <c r="D16" s="266" t="s">
        <v>493</v>
      </c>
      <c r="E16" s="266"/>
      <c r="F16" s="266"/>
      <c r="G16" s="266"/>
      <c r="H16" s="266"/>
      <c r="I16" s="266"/>
      <c r="J16" s="266"/>
      <c r="K16" s="152"/>
    </row>
    <row r="17" spans="2:11" customFormat="1" ht="15" customHeight="1">
      <c r="B17" s="155"/>
      <c r="C17" s="156"/>
      <c r="D17" s="266" t="s">
        <v>494</v>
      </c>
      <c r="E17" s="266"/>
      <c r="F17" s="266"/>
      <c r="G17" s="266"/>
      <c r="H17" s="266"/>
      <c r="I17" s="266"/>
      <c r="J17" s="266"/>
      <c r="K17" s="152"/>
    </row>
    <row r="18" spans="2:11" customFormat="1" ht="15" customHeight="1">
      <c r="B18" s="155"/>
      <c r="C18" s="156"/>
      <c r="D18" s="156"/>
      <c r="E18" s="158" t="s">
        <v>69</v>
      </c>
      <c r="F18" s="266" t="s">
        <v>495</v>
      </c>
      <c r="G18" s="266"/>
      <c r="H18" s="266"/>
      <c r="I18" s="266"/>
      <c r="J18" s="266"/>
      <c r="K18" s="152"/>
    </row>
    <row r="19" spans="2:11" customFormat="1" ht="15" customHeight="1">
      <c r="B19" s="155"/>
      <c r="C19" s="156"/>
      <c r="D19" s="156"/>
      <c r="E19" s="158" t="s">
        <v>496</v>
      </c>
      <c r="F19" s="266" t="s">
        <v>497</v>
      </c>
      <c r="G19" s="266"/>
      <c r="H19" s="266"/>
      <c r="I19" s="266"/>
      <c r="J19" s="266"/>
      <c r="K19" s="152"/>
    </row>
    <row r="20" spans="2:11" customFormat="1" ht="15" customHeight="1">
      <c r="B20" s="155"/>
      <c r="C20" s="156"/>
      <c r="D20" s="156"/>
      <c r="E20" s="158" t="s">
        <v>498</v>
      </c>
      <c r="F20" s="266" t="s">
        <v>499</v>
      </c>
      <c r="G20" s="266"/>
      <c r="H20" s="266"/>
      <c r="I20" s="266"/>
      <c r="J20" s="266"/>
      <c r="K20" s="152"/>
    </row>
    <row r="21" spans="2:11" customFormat="1" ht="15" customHeight="1">
      <c r="B21" s="155"/>
      <c r="C21" s="156"/>
      <c r="D21" s="156"/>
      <c r="E21" s="158" t="s">
        <v>500</v>
      </c>
      <c r="F21" s="266" t="s">
        <v>501</v>
      </c>
      <c r="G21" s="266"/>
      <c r="H21" s="266"/>
      <c r="I21" s="266"/>
      <c r="J21" s="266"/>
      <c r="K21" s="152"/>
    </row>
    <row r="22" spans="2:11" customFormat="1" ht="15" customHeight="1">
      <c r="B22" s="155"/>
      <c r="C22" s="156"/>
      <c r="D22" s="156"/>
      <c r="E22" s="158" t="s">
        <v>502</v>
      </c>
      <c r="F22" s="266" t="s">
        <v>503</v>
      </c>
      <c r="G22" s="266"/>
      <c r="H22" s="266"/>
      <c r="I22" s="266"/>
      <c r="J22" s="266"/>
      <c r="K22" s="152"/>
    </row>
    <row r="23" spans="2:11" customFormat="1" ht="15" customHeight="1">
      <c r="B23" s="155"/>
      <c r="C23" s="156"/>
      <c r="D23" s="156"/>
      <c r="E23" s="158" t="s">
        <v>504</v>
      </c>
      <c r="F23" s="266" t="s">
        <v>505</v>
      </c>
      <c r="G23" s="266"/>
      <c r="H23" s="266"/>
      <c r="I23" s="266"/>
      <c r="J23" s="266"/>
      <c r="K23" s="152"/>
    </row>
    <row r="24" spans="2:11" customFormat="1" ht="12.75" customHeight="1">
      <c r="B24" s="155"/>
      <c r="C24" s="156"/>
      <c r="D24" s="156"/>
      <c r="E24" s="156"/>
      <c r="F24" s="156"/>
      <c r="G24" s="156"/>
      <c r="H24" s="156"/>
      <c r="I24" s="156"/>
      <c r="J24" s="156"/>
      <c r="K24" s="152"/>
    </row>
    <row r="25" spans="2:11" customFormat="1" ht="15" customHeight="1">
      <c r="B25" s="155"/>
      <c r="C25" s="266" t="s">
        <v>506</v>
      </c>
      <c r="D25" s="266"/>
      <c r="E25" s="266"/>
      <c r="F25" s="266"/>
      <c r="G25" s="266"/>
      <c r="H25" s="266"/>
      <c r="I25" s="266"/>
      <c r="J25" s="266"/>
      <c r="K25" s="152"/>
    </row>
    <row r="26" spans="2:11" customFormat="1" ht="15" customHeight="1">
      <c r="B26" s="155"/>
      <c r="C26" s="266" t="s">
        <v>507</v>
      </c>
      <c r="D26" s="266"/>
      <c r="E26" s="266"/>
      <c r="F26" s="266"/>
      <c r="G26" s="266"/>
      <c r="H26" s="266"/>
      <c r="I26" s="266"/>
      <c r="J26" s="266"/>
      <c r="K26" s="152"/>
    </row>
    <row r="27" spans="2:11" customFormat="1" ht="15" customHeight="1">
      <c r="B27" s="155"/>
      <c r="C27" s="154"/>
      <c r="D27" s="266" t="s">
        <v>508</v>
      </c>
      <c r="E27" s="266"/>
      <c r="F27" s="266"/>
      <c r="G27" s="266"/>
      <c r="H27" s="266"/>
      <c r="I27" s="266"/>
      <c r="J27" s="266"/>
      <c r="K27" s="152"/>
    </row>
    <row r="28" spans="2:11" customFormat="1" ht="15" customHeight="1">
      <c r="B28" s="155"/>
      <c r="C28" s="156"/>
      <c r="D28" s="266" t="s">
        <v>509</v>
      </c>
      <c r="E28" s="266"/>
      <c r="F28" s="266"/>
      <c r="G28" s="266"/>
      <c r="H28" s="266"/>
      <c r="I28" s="266"/>
      <c r="J28" s="266"/>
      <c r="K28" s="152"/>
    </row>
    <row r="29" spans="2:11" customFormat="1" ht="12.75" customHeight="1">
      <c r="B29" s="155"/>
      <c r="C29" s="156"/>
      <c r="D29" s="156"/>
      <c r="E29" s="156"/>
      <c r="F29" s="156"/>
      <c r="G29" s="156"/>
      <c r="H29" s="156"/>
      <c r="I29" s="156"/>
      <c r="J29" s="156"/>
      <c r="K29" s="152"/>
    </row>
    <row r="30" spans="2:11" customFormat="1" ht="15" customHeight="1">
      <c r="B30" s="155"/>
      <c r="C30" s="156"/>
      <c r="D30" s="266" t="s">
        <v>510</v>
      </c>
      <c r="E30" s="266"/>
      <c r="F30" s="266"/>
      <c r="G30" s="266"/>
      <c r="H30" s="266"/>
      <c r="I30" s="266"/>
      <c r="J30" s="266"/>
      <c r="K30" s="152"/>
    </row>
    <row r="31" spans="2:11" customFormat="1" ht="15" customHeight="1">
      <c r="B31" s="155"/>
      <c r="C31" s="156"/>
      <c r="D31" s="266" t="s">
        <v>511</v>
      </c>
      <c r="E31" s="266"/>
      <c r="F31" s="266"/>
      <c r="G31" s="266"/>
      <c r="H31" s="266"/>
      <c r="I31" s="266"/>
      <c r="J31" s="266"/>
      <c r="K31" s="152"/>
    </row>
    <row r="32" spans="2:11" customFormat="1" ht="12.75" customHeight="1">
      <c r="B32" s="155"/>
      <c r="C32" s="156"/>
      <c r="D32" s="156"/>
      <c r="E32" s="156"/>
      <c r="F32" s="156"/>
      <c r="G32" s="156"/>
      <c r="H32" s="156"/>
      <c r="I32" s="156"/>
      <c r="J32" s="156"/>
      <c r="K32" s="152"/>
    </row>
    <row r="33" spans="2:11" customFormat="1" ht="15" customHeight="1">
      <c r="B33" s="155"/>
      <c r="C33" s="156"/>
      <c r="D33" s="266" t="s">
        <v>512</v>
      </c>
      <c r="E33" s="266"/>
      <c r="F33" s="266"/>
      <c r="G33" s="266"/>
      <c r="H33" s="266"/>
      <c r="I33" s="266"/>
      <c r="J33" s="266"/>
      <c r="K33" s="152"/>
    </row>
    <row r="34" spans="2:11" customFormat="1" ht="15" customHeight="1">
      <c r="B34" s="155"/>
      <c r="C34" s="156"/>
      <c r="D34" s="266" t="s">
        <v>513</v>
      </c>
      <c r="E34" s="266"/>
      <c r="F34" s="266"/>
      <c r="G34" s="266"/>
      <c r="H34" s="266"/>
      <c r="I34" s="266"/>
      <c r="J34" s="266"/>
      <c r="K34" s="152"/>
    </row>
    <row r="35" spans="2:11" customFormat="1" ht="15" customHeight="1">
      <c r="B35" s="155"/>
      <c r="C35" s="156"/>
      <c r="D35" s="266" t="s">
        <v>514</v>
      </c>
      <c r="E35" s="266"/>
      <c r="F35" s="266"/>
      <c r="G35" s="266"/>
      <c r="H35" s="266"/>
      <c r="I35" s="266"/>
      <c r="J35" s="266"/>
      <c r="K35" s="152"/>
    </row>
    <row r="36" spans="2:11" customFormat="1" ht="15" customHeight="1">
      <c r="B36" s="155"/>
      <c r="C36" s="156"/>
      <c r="D36" s="154"/>
      <c r="E36" s="157" t="s">
        <v>100</v>
      </c>
      <c r="F36" s="154"/>
      <c r="G36" s="266" t="s">
        <v>515</v>
      </c>
      <c r="H36" s="266"/>
      <c r="I36" s="266"/>
      <c r="J36" s="266"/>
      <c r="K36" s="152"/>
    </row>
    <row r="37" spans="2:11" customFormat="1" ht="30.75" customHeight="1">
      <c r="B37" s="155"/>
      <c r="C37" s="156"/>
      <c r="D37" s="154"/>
      <c r="E37" s="157" t="s">
        <v>516</v>
      </c>
      <c r="F37" s="154"/>
      <c r="G37" s="266" t="s">
        <v>517</v>
      </c>
      <c r="H37" s="266"/>
      <c r="I37" s="266"/>
      <c r="J37" s="266"/>
      <c r="K37" s="152"/>
    </row>
    <row r="38" spans="2:11" customFormat="1" ht="15" customHeight="1">
      <c r="B38" s="155"/>
      <c r="C38" s="156"/>
      <c r="D38" s="154"/>
      <c r="E38" s="157" t="s">
        <v>45</v>
      </c>
      <c r="F38" s="154"/>
      <c r="G38" s="266" t="s">
        <v>518</v>
      </c>
      <c r="H38" s="266"/>
      <c r="I38" s="266"/>
      <c r="J38" s="266"/>
      <c r="K38" s="152"/>
    </row>
    <row r="39" spans="2:11" customFormat="1" ht="15" customHeight="1">
      <c r="B39" s="155"/>
      <c r="C39" s="156"/>
      <c r="D39" s="154"/>
      <c r="E39" s="157" t="s">
        <v>46</v>
      </c>
      <c r="F39" s="154"/>
      <c r="G39" s="266" t="s">
        <v>519</v>
      </c>
      <c r="H39" s="266"/>
      <c r="I39" s="266"/>
      <c r="J39" s="266"/>
      <c r="K39" s="152"/>
    </row>
    <row r="40" spans="2:11" customFormat="1" ht="15" customHeight="1">
      <c r="B40" s="155"/>
      <c r="C40" s="156"/>
      <c r="D40" s="154"/>
      <c r="E40" s="157" t="s">
        <v>101</v>
      </c>
      <c r="F40" s="154"/>
      <c r="G40" s="266" t="s">
        <v>520</v>
      </c>
      <c r="H40" s="266"/>
      <c r="I40" s="266"/>
      <c r="J40" s="266"/>
      <c r="K40" s="152"/>
    </row>
    <row r="41" spans="2:11" customFormat="1" ht="15" customHeight="1">
      <c r="B41" s="155"/>
      <c r="C41" s="156"/>
      <c r="D41" s="154"/>
      <c r="E41" s="157" t="s">
        <v>102</v>
      </c>
      <c r="F41" s="154"/>
      <c r="G41" s="266" t="s">
        <v>521</v>
      </c>
      <c r="H41" s="266"/>
      <c r="I41" s="266"/>
      <c r="J41" s="266"/>
      <c r="K41" s="152"/>
    </row>
    <row r="42" spans="2:11" customFormat="1" ht="15" customHeight="1">
      <c r="B42" s="155"/>
      <c r="C42" s="156"/>
      <c r="D42" s="154"/>
      <c r="E42" s="157" t="s">
        <v>522</v>
      </c>
      <c r="F42" s="154"/>
      <c r="G42" s="266" t="s">
        <v>523</v>
      </c>
      <c r="H42" s="266"/>
      <c r="I42" s="266"/>
      <c r="J42" s="266"/>
      <c r="K42" s="152"/>
    </row>
    <row r="43" spans="2:11" customFormat="1" ht="15" customHeight="1">
      <c r="B43" s="155"/>
      <c r="C43" s="156"/>
      <c r="D43" s="154"/>
      <c r="E43" s="157"/>
      <c r="F43" s="154"/>
      <c r="G43" s="266" t="s">
        <v>524</v>
      </c>
      <c r="H43" s="266"/>
      <c r="I43" s="266"/>
      <c r="J43" s="266"/>
      <c r="K43" s="152"/>
    </row>
    <row r="44" spans="2:11" customFormat="1" ht="15" customHeight="1">
      <c r="B44" s="155"/>
      <c r="C44" s="156"/>
      <c r="D44" s="154"/>
      <c r="E44" s="157" t="s">
        <v>525</v>
      </c>
      <c r="F44" s="154"/>
      <c r="G44" s="266" t="s">
        <v>526</v>
      </c>
      <c r="H44" s="266"/>
      <c r="I44" s="266"/>
      <c r="J44" s="266"/>
      <c r="K44" s="152"/>
    </row>
    <row r="45" spans="2:11" customFormat="1" ht="15" customHeight="1">
      <c r="B45" s="155"/>
      <c r="C45" s="156"/>
      <c r="D45" s="154"/>
      <c r="E45" s="157" t="s">
        <v>104</v>
      </c>
      <c r="F45" s="154"/>
      <c r="G45" s="266" t="s">
        <v>527</v>
      </c>
      <c r="H45" s="266"/>
      <c r="I45" s="266"/>
      <c r="J45" s="266"/>
      <c r="K45" s="152"/>
    </row>
    <row r="46" spans="2:11" customFormat="1" ht="12.75" customHeight="1">
      <c r="B46" s="155"/>
      <c r="C46" s="156"/>
      <c r="D46" s="154"/>
      <c r="E46" s="154"/>
      <c r="F46" s="154"/>
      <c r="G46" s="154"/>
      <c r="H46" s="154"/>
      <c r="I46" s="154"/>
      <c r="J46" s="154"/>
      <c r="K46" s="152"/>
    </row>
    <row r="47" spans="2:11" customFormat="1" ht="15" customHeight="1">
      <c r="B47" s="155"/>
      <c r="C47" s="156"/>
      <c r="D47" s="266" t="s">
        <v>528</v>
      </c>
      <c r="E47" s="266"/>
      <c r="F47" s="266"/>
      <c r="G47" s="266"/>
      <c r="H47" s="266"/>
      <c r="I47" s="266"/>
      <c r="J47" s="266"/>
      <c r="K47" s="152"/>
    </row>
    <row r="48" spans="2:11" customFormat="1" ht="15" customHeight="1">
      <c r="B48" s="155"/>
      <c r="C48" s="156"/>
      <c r="D48" s="156"/>
      <c r="E48" s="266" t="s">
        <v>529</v>
      </c>
      <c r="F48" s="266"/>
      <c r="G48" s="266"/>
      <c r="H48" s="266"/>
      <c r="I48" s="266"/>
      <c r="J48" s="266"/>
      <c r="K48" s="152"/>
    </row>
    <row r="49" spans="2:11" customFormat="1" ht="15" customHeight="1">
      <c r="B49" s="155"/>
      <c r="C49" s="156"/>
      <c r="D49" s="156"/>
      <c r="E49" s="266" t="s">
        <v>530</v>
      </c>
      <c r="F49" s="266"/>
      <c r="G49" s="266"/>
      <c r="H49" s="266"/>
      <c r="I49" s="266"/>
      <c r="J49" s="266"/>
      <c r="K49" s="152"/>
    </row>
    <row r="50" spans="2:11" customFormat="1" ht="15" customHeight="1">
      <c r="B50" s="155"/>
      <c r="C50" s="156"/>
      <c r="D50" s="156"/>
      <c r="E50" s="266" t="s">
        <v>531</v>
      </c>
      <c r="F50" s="266"/>
      <c r="G50" s="266"/>
      <c r="H50" s="266"/>
      <c r="I50" s="266"/>
      <c r="J50" s="266"/>
      <c r="K50" s="152"/>
    </row>
    <row r="51" spans="2:11" customFormat="1" ht="15" customHeight="1">
      <c r="B51" s="155"/>
      <c r="C51" s="156"/>
      <c r="D51" s="266" t="s">
        <v>532</v>
      </c>
      <c r="E51" s="266"/>
      <c r="F51" s="266"/>
      <c r="G51" s="266"/>
      <c r="H51" s="266"/>
      <c r="I51" s="266"/>
      <c r="J51" s="266"/>
      <c r="K51" s="152"/>
    </row>
    <row r="52" spans="2:11" customFormat="1" ht="25.5" customHeight="1">
      <c r="B52" s="151"/>
      <c r="C52" s="267" t="s">
        <v>533</v>
      </c>
      <c r="D52" s="267"/>
      <c r="E52" s="267"/>
      <c r="F52" s="267"/>
      <c r="G52" s="267"/>
      <c r="H52" s="267"/>
      <c r="I52" s="267"/>
      <c r="J52" s="267"/>
      <c r="K52" s="152"/>
    </row>
    <row r="53" spans="2:11" customFormat="1" ht="5.25" customHeight="1">
      <c r="B53" s="151"/>
      <c r="C53" s="153"/>
      <c r="D53" s="153"/>
      <c r="E53" s="153"/>
      <c r="F53" s="153"/>
      <c r="G53" s="153"/>
      <c r="H53" s="153"/>
      <c r="I53" s="153"/>
      <c r="J53" s="153"/>
      <c r="K53" s="152"/>
    </row>
    <row r="54" spans="2:11" customFormat="1" ht="15" customHeight="1">
      <c r="B54" s="151"/>
      <c r="C54" s="266" t="s">
        <v>534</v>
      </c>
      <c r="D54" s="266"/>
      <c r="E54" s="266"/>
      <c r="F54" s="266"/>
      <c r="G54" s="266"/>
      <c r="H54" s="266"/>
      <c r="I54" s="266"/>
      <c r="J54" s="266"/>
      <c r="K54" s="152"/>
    </row>
    <row r="55" spans="2:11" customFormat="1" ht="15" customHeight="1">
      <c r="B55" s="151"/>
      <c r="C55" s="266" t="s">
        <v>535</v>
      </c>
      <c r="D55" s="266"/>
      <c r="E55" s="266"/>
      <c r="F55" s="266"/>
      <c r="G55" s="266"/>
      <c r="H55" s="266"/>
      <c r="I55" s="266"/>
      <c r="J55" s="266"/>
      <c r="K55" s="152"/>
    </row>
    <row r="56" spans="2:11" customFormat="1" ht="12.75" customHeight="1">
      <c r="B56" s="151"/>
      <c r="C56" s="154"/>
      <c r="D56" s="154"/>
      <c r="E56" s="154"/>
      <c r="F56" s="154"/>
      <c r="G56" s="154"/>
      <c r="H56" s="154"/>
      <c r="I56" s="154"/>
      <c r="J56" s="154"/>
      <c r="K56" s="152"/>
    </row>
    <row r="57" spans="2:11" customFormat="1" ht="15" customHeight="1">
      <c r="B57" s="151"/>
      <c r="C57" s="266" t="s">
        <v>536</v>
      </c>
      <c r="D57" s="266"/>
      <c r="E57" s="266"/>
      <c r="F57" s="266"/>
      <c r="G57" s="266"/>
      <c r="H57" s="266"/>
      <c r="I57" s="266"/>
      <c r="J57" s="266"/>
      <c r="K57" s="152"/>
    </row>
    <row r="58" spans="2:11" customFormat="1" ht="15" customHeight="1">
      <c r="B58" s="151"/>
      <c r="C58" s="156"/>
      <c r="D58" s="266" t="s">
        <v>537</v>
      </c>
      <c r="E58" s="266"/>
      <c r="F58" s="266"/>
      <c r="G58" s="266"/>
      <c r="H58" s="266"/>
      <c r="I58" s="266"/>
      <c r="J58" s="266"/>
      <c r="K58" s="152"/>
    </row>
    <row r="59" spans="2:11" customFormat="1" ht="15" customHeight="1">
      <c r="B59" s="151"/>
      <c r="C59" s="156"/>
      <c r="D59" s="266" t="s">
        <v>538</v>
      </c>
      <c r="E59" s="266"/>
      <c r="F59" s="266"/>
      <c r="G59" s="266"/>
      <c r="H59" s="266"/>
      <c r="I59" s="266"/>
      <c r="J59" s="266"/>
      <c r="K59" s="152"/>
    </row>
    <row r="60" spans="2:11" customFormat="1" ht="15" customHeight="1">
      <c r="B60" s="151"/>
      <c r="C60" s="156"/>
      <c r="D60" s="266" t="s">
        <v>539</v>
      </c>
      <c r="E60" s="266"/>
      <c r="F60" s="266"/>
      <c r="G60" s="266"/>
      <c r="H60" s="266"/>
      <c r="I60" s="266"/>
      <c r="J60" s="266"/>
      <c r="K60" s="152"/>
    </row>
    <row r="61" spans="2:11" customFormat="1" ht="15" customHeight="1">
      <c r="B61" s="151"/>
      <c r="C61" s="156"/>
      <c r="D61" s="266" t="s">
        <v>540</v>
      </c>
      <c r="E61" s="266"/>
      <c r="F61" s="266"/>
      <c r="G61" s="266"/>
      <c r="H61" s="266"/>
      <c r="I61" s="266"/>
      <c r="J61" s="266"/>
      <c r="K61" s="152"/>
    </row>
    <row r="62" spans="2:11" customFormat="1" ht="15" customHeight="1">
      <c r="B62" s="151"/>
      <c r="C62" s="156"/>
      <c r="D62" s="269" t="s">
        <v>541</v>
      </c>
      <c r="E62" s="269"/>
      <c r="F62" s="269"/>
      <c r="G62" s="269"/>
      <c r="H62" s="269"/>
      <c r="I62" s="269"/>
      <c r="J62" s="269"/>
      <c r="K62" s="152"/>
    </row>
    <row r="63" spans="2:11" customFormat="1" ht="15" customHeight="1">
      <c r="B63" s="151"/>
      <c r="C63" s="156"/>
      <c r="D63" s="266" t="s">
        <v>542</v>
      </c>
      <c r="E63" s="266"/>
      <c r="F63" s="266"/>
      <c r="G63" s="266"/>
      <c r="H63" s="266"/>
      <c r="I63" s="266"/>
      <c r="J63" s="266"/>
      <c r="K63" s="152"/>
    </row>
    <row r="64" spans="2:11" customFormat="1" ht="12.75" customHeight="1">
      <c r="B64" s="151"/>
      <c r="C64" s="156"/>
      <c r="D64" s="156"/>
      <c r="E64" s="159"/>
      <c r="F64" s="156"/>
      <c r="G64" s="156"/>
      <c r="H64" s="156"/>
      <c r="I64" s="156"/>
      <c r="J64" s="156"/>
      <c r="K64" s="152"/>
    </row>
    <row r="65" spans="2:11" customFormat="1" ht="15" customHeight="1">
      <c r="B65" s="151"/>
      <c r="C65" s="156"/>
      <c r="D65" s="266" t="s">
        <v>543</v>
      </c>
      <c r="E65" s="266"/>
      <c r="F65" s="266"/>
      <c r="G65" s="266"/>
      <c r="H65" s="266"/>
      <c r="I65" s="266"/>
      <c r="J65" s="266"/>
      <c r="K65" s="152"/>
    </row>
    <row r="66" spans="2:11" customFormat="1" ht="15" customHeight="1">
      <c r="B66" s="151"/>
      <c r="C66" s="156"/>
      <c r="D66" s="269" t="s">
        <v>544</v>
      </c>
      <c r="E66" s="269"/>
      <c r="F66" s="269"/>
      <c r="G66" s="269"/>
      <c r="H66" s="269"/>
      <c r="I66" s="269"/>
      <c r="J66" s="269"/>
      <c r="K66" s="152"/>
    </row>
    <row r="67" spans="2:11" customFormat="1" ht="15" customHeight="1">
      <c r="B67" s="151"/>
      <c r="C67" s="156"/>
      <c r="D67" s="266" t="s">
        <v>545</v>
      </c>
      <c r="E67" s="266"/>
      <c r="F67" s="266"/>
      <c r="G67" s="266"/>
      <c r="H67" s="266"/>
      <c r="I67" s="266"/>
      <c r="J67" s="266"/>
      <c r="K67" s="152"/>
    </row>
    <row r="68" spans="2:11" customFormat="1" ht="15" customHeight="1">
      <c r="B68" s="151"/>
      <c r="C68" s="156"/>
      <c r="D68" s="266" t="s">
        <v>546</v>
      </c>
      <c r="E68" s="266"/>
      <c r="F68" s="266"/>
      <c r="G68" s="266"/>
      <c r="H68" s="266"/>
      <c r="I68" s="266"/>
      <c r="J68" s="266"/>
      <c r="K68" s="152"/>
    </row>
    <row r="69" spans="2:11" customFormat="1" ht="15" customHeight="1">
      <c r="B69" s="151"/>
      <c r="C69" s="156"/>
      <c r="D69" s="266" t="s">
        <v>547</v>
      </c>
      <c r="E69" s="266"/>
      <c r="F69" s="266"/>
      <c r="G69" s="266"/>
      <c r="H69" s="266"/>
      <c r="I69" s="266"/>
      <c r="J69" s="266"/>
      <c r="K69" s="152"/>
    </row>
    <row r="70" spans="2:11" customFormat="1" ht="15" customHeight="1">
      <c r="B70" s="151"/>
      <c r="C70" s="156"/>
      <c r="D70" s="266" t="s">
        <v>548</v>
      </c>
      <c r="E70" s="266"/>
      <c r="F70" s="266"/>
      <c r="G70" s="266"/>
      <c r="H70" s="266"/>
      <c r="I70" s="266"/>
      <c r="J70" s="266"/>
      <c r="K70" s="152"/>
    </row>
    <row r="71" spans="2:11" customFormat="1" ht="12.75" customHeight="1">
      <c r="B71" s="160"/>
      <c r="C71" s="161"/>
      <c r="D71" s="161"/>
      <c r="E71" s="161"/>
      <c r="F71" s="161"/>
      <c r="G71" s="161"/>
      <c r="H71" s="161"/>
      <c r="I71" s="161"/>
      <c r="J71" s="161"/>
      <c r="K71" s="162"/>
    </row>
    <row r="72" spans="2:11" customFormat="1" ht="18.75" customHeight="1">
      <c r="B72" s="163"/>
      <c r="C72" s="163"/>
      <c r="D72" s="163"/>
      <c r="E72" s="163"/>
      <c r="F72" s="163"/>
      <c r="G72" s="163"/>
      <c r="H72" s="163"/>
      <c r="I72" s="163"/>
      <c r="J72" s="163"/>
      <c r="K72" s="164"/>
    </row>
    <row r="73" spans="2:11" customFormat="1" ht="18.75" customHeight="1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customFormat="1" ht="7.5" customHeight="1">
      <c r="B74" s="165"/>
      <c r="C74" s="166"/>
      <c r="D74" s="166"/>
      <c r="E74" s="166"/>
      <c r="F74" s="166"/>
      <c r="G74" s="166"/>
      <c r="H74" s="166"/>
      <c r="I74" s="166"/>
      <c r="J74" s="166"/>
      <c r="K74" s="167"/>
    </row>
    <row r="75" spans="2:11" customFormat="1" ht="45" customHeight="1">
      <c r="B75" s="168"/>
      <c r="C75" s="270" t="s">
        <v>549</v>
      </c>
      <c r="D75" s="270"/>
      <c r="E75" s="270"/>
      <c r="F75" s="270"/>
      <c r="G75" s="270"/>
      <c r="H75" s="270"/>
      <c r="I75" s="270"/>
      <c r="J75" s="270"/>
      <c r="K75" s="169"/>
    </row>
    <row r="76" spans="2:11" customFormat="1" ht="17.25" customHeight="1">
      <c r="B76" s="168"/>
      <c r="C76" s="170" t="s">
        <v>550</v>
      </c>
      <c r="D76" s="170"/>
      <c r="E76" s="170"/>
      <c r="F76" s="170" t="s">
        <v>551</v>
      </c>
      <c r="G76" s="171"/>
      <c r="H76" s="170" t="s">
        <v>46</v>
      </c>
      <c r="I76" s="170" t="s">
        <v>49</v>
      </c>
      <c r="J76" s="170" t="s">
        <v>552</v>
      </c>
      <c r="K76" s="169"/>
    </row>
    <row r="77" spans="2:11" customFormat="1" ht="17.25" customHeight="1">
      <c r="B77" s="168"/>
      <c r="C77" s="172" t="s">
        <v>553</v>
      </c>
      <c r="D77" s="172"/>
      <c r="E77" s="172"/>
      <c r="F77" s="173" t="s">
        <v>554</v>
      </c>
      <c r="G77" s="174"/>
      <c r="H77" s="172"/>
      <c r="I77" s="172"/>
      <c r="J77" s="172" t="s">
        <v>555</v>
      </c>
      <c r="K77" s="169"/>
    </row>
    <row r="78" spans="2:11" customFormat="1" ht="5.25" customHeight="1">
      <c r="B78" s="168"/>
      <c r="C78" s="175"/>
      <c r="D78" s="175"/>
      <c r="E78" s="175"/>
      <c r="F78" s="175"/>
      <c r="G78" s="176"/>
      <c r="H78" s="175"/>
      <c r="I78" s="175"/>
      <c r="J78" s="175"/>
      <c r="K78" s="169"/>
    </row>
    <row r="79" spans="2:11" customFormat="1" ht="15" customHeight="1">
      <c r="B79" s="168"/>
      <c r="C79" s="157" t="s">
        <v>45</v>
      </c>
      <c r="D79" s="177"/>
      <c r="E79" s="177"/>
      <c r="F79" s="178" t="s">
        <v>556</v>
      </c>
      <c r="G79" s="179"/>
      <c r="H79" s="157" t="s">
        <v>557</v>
      </c>
      <c r="I79" s="157" t="s">
        <v>558</v>
      </c>
      <c r="J79" s="157">
        <v>20</v>
      </c>
      <c r="K79" s="169"/>
    </row>
    <row r="80" spans="2:11" customFormat="1" ht="15" customHeight="1">
      <c r="B80" s="168"/>
      <c r="C80" s="157" t="s">
        <v>559</v>
      </c>
      <c r="D80" s="157"/>
      <c r="E80" s="157"/>
      <c r="F80" s="178" t="s">
        <v>556</v>
      </c>
      <c r="G80" s="179"/>
      <c r="H80" s="157" t="s">
        <v>560</v>
      </c>
      <c r="I80" s="157" t="s">
        <v>558</v>
      </c>
      <c r="J80" s="157">
        <v>120</v>
      </c>
      <c r="K80" s="169"/>
    </row>
    <row r="81" spans="2:11" customFormat="1" ht="15" customHeight="1">
      <c r="B81" s="180"/>
      <c r="C81" s="157" t="s">
        <v>561</v>
      </c>
      <c r="D81" s="157"/>
      <c r="E81" s="157"/>
      <c r="F81" s="178" t="s">
        <v>562</v>
      </c>
      <c r="G81" s="179"/>
      <c r="H81" s="157" t="s">
        <v>563</v>
      </c>
      <c r="I81" s="157" t="s">
        <v>558</v>
      </c>
      <c r="J81" s="157">
        <v>50</v>
      </c>
      <c r="K81" s="169"/>
    </row>
    <row r="82" spans="2:11" customFormat="1" ht="15" customHeight="1">
      <c r="B82" s="180"/>
      <c r="C82" s="157" t="s">
        <v>564</v>
      </c>
      <c r="D82" s="157"/>
      <c r="E82" s="157"/>
      <c r="F82" s="178" t="s">
        <v>556</v>
      </c>
      <c r="G82" s="179"/>
      <c r="H82" s="157" t="s">
        <v>565</v>
      </c>
      <c r="I82" s="157" t="s">
        <v>566</v>
      </c>
      <c r="J82" s="157"/>
      <c r="K82" s="169"/>
    </row>
    <row r="83" spans="2:11" customFormat="1" ht="15" customHeight="1">
      <c r="B83" s="180"/>
      <c r="C83" s="157" t="s">
        <v>567</v>
      </c>
      <c r="D83" s="157"/>
      <c r="E83" s="157"/>
      <c r="F83" s="178" t="s">
        <v>562</v>
      </c>
      <c r="G83" s="157"/>
      <c r="H83" s="157" t="s">
        <v>568</v>
      </c>
      <c r="I83" s="157" t="s">
        <v>558</v>
      </c>
      <c r="J83" s="157">
        <v>15</v>
      </c>
      <c r="K83" s="169"/>
    </row>
    <row r="84" spans="2:11" customFormat="1" ht="15" customHeight="1">
      <c r="B84" s="180"/>
      <c r="C84" s="157" t="s">
        <v>569</v>
      </c>
      <c r="D84" s="157"/>
      <c r="E84" s="157"/>
      <c r="F84" s="178" t="s">
        <v>562</v>
      </c>
      <c r="G84" s="157"/>
      <c r="H84" s="157" t="s">
        <v>570</v>
      </c>
      <c r="I84" s="157" t="s">
        <v>558</v>
      </c>
      <c r="J84" s="157">
        <v>15</v>
      </c>
      <c r="K84" s="169"/>
    </row>
    <row r="85" spans="2:11" customFormat="1" ht="15" customHeight="1">
      <c r="B85" s="180"/>
      <c r="C85" s="157" t="s">
        <v>571</v>
      </c>
      <c r="D85" s="157"/>
      <c r="E85" s="157"/>
      <c r="F85" s="178" t="s">
        <v>562</v>
      </c>
      <c r="G85" s="157"/>
      <c r="H85" s="157" t="s">
        <v>572</v>
      </c>
      <c r="I85" s="157" t="s">
        <v>558</v>
      </c>
      <c r="J85" s="157">
        <v>20</v>
      </c>
      <c r="K85" s="169"/>
    </row>
    <row r="86" spans="2:11" customFormat="1" ht="15" customHeight="1">
      <c r="B86" s="180"/>
      <c r="C86" s="157" t="s">
        <v>573</v>
      </c>
      <c r="D86" s="157"/>
      <c r="E86" s="157"/>
      <c r="F86" s="178" t="s">
        <v>562</v>
      </c>
      <c r="G86" s="157"/>
      <c r="H86" s="157" t="s">
        <v>574</v>
      </c>
      <c r="I86" s="157" t="s">
        <v>558</v>
      </c>
      <c r="J86" s="157">
        <v>20</v>
      </c>
      <c r="K86" s="169"/>
    </row>
    <row r="87" spans="2:11" customFormat="1" ht="15" customHeight="1">
      <c r="B87" s="180"/>
      <c r="C87" s="157" t="s">
        <v>575</v>
      </c>
      <c r="D87" s="157"/>
      <c r="E87" s="157"/>
      <c r="F87" s="178" t="s">
        <v>562</v>
      </c>
      <c r="G87" s="179"/>
      <c r="H87" s="157" t="s">
        <v>576</v>
      </c>
      <c r="I87" s="157" t="s">
        <v>558</v>
      </c>
      <c r="J87" s="157">
        <v>50</v>
      </c>
      <c r="K87" s="169"/>
    </row>
    <row r="88" spans="2:11" customFormat="1" ht="15" customHeight="1">
      <c r="B88" s="180"/>
      <c r="C88" s="157" t="s">
        <v>577</v>
      </c>
      <c r="D88" s="157"/>
      <c r="E88" s="157"/>
      <c r="F88" s="178" t="s">
        <v>562</v>
      </c>
      <c r="G88" s="179"/>
      <c r="H88" s="157" t="s">
        <v>578</v>
      </c>
      <c r="I88" s="157" t="s">
        <v>558</v>
      </c>
      <c r="J88" s="157">
        <v>20</v>
      </c>
      <c r="K88" s="169"/>
    </row>
    <row r="89" spans="2:11" customFormat="1" ht="15" customHeight="1">
      <c r="B89" s="180"/>
      <c r="C89" s="157" t="s">
        <v>579</v>
      </c>
      <c r="D89" s="157"/>
      <c r="E89" s="157"/>
      <c r="F89" s="178" t="s">
        <v>562</v>
      </c>
      <c r="G89" s="179"/>
      <c r="H89" s="157" t="s">
        <v>580</v>
      </c>
      <c r="I89" s="157" t="s">
        <v>558</v>
      </c>
      <c r="J89" s="157">
        <v>20</v>
      </c>
      <c r="K89" s="169"/>
    </row>
    <row r="90" spans="2:11" customFormat="1" ht="15" customHeight="1">
      <c r="B90" s="180"/>
      <c r="C90" s="157" t="s">
        <v>581</v>
      </c>
      <c r="D90" s="157"/>
      <c r="E90" s="157"/>
      <c r="F90" s="178" t="s">
        <v>562</v>
      </c>
      <c r="G90" s="179"/>
      <c r="H90" s="157" t="s">
        <v>582</v>
      </c>
      <c r="I90" s="157" t="s">
        <v>558</v>
      </c>
      <c r="J90" s="157">
        <v>50</v>
      </c>
      <c r="K90" s="169"/>
    </row>
    <row r="91" spans="2:11" customFormat="1" ht="15" customHeight="1">
      <c r="B91" s="180"/>
      <c r="C91" s="157" t="s">
        <v>583</v>
      </c>
      <c r="D91" s="157"/>
      <c r="E91" s="157"/>
      <c r="F91" s="178" t="s">
        <v>562</v>
      </c>
      <c r="G91" s="179"/>
      <c r="H91" s="157" t="s">
        <v>583</v>
      </c>
      <c r="I91" s="157" t="s">
        <v>558</v>
      </c>
      <c r="J91" s="157">
        <v>50</v>
      </c>
      <c r="K91" s="169"/>
    </row>
    <row r="92" spans="2:11" customFormat="1" ht="15" customHeight="1">
      <c r="B92" s="180"/>
      <c r="C92" s="157" t="s">
        <v>584</v>
      </c>
      <c r="D92" s="157"/>
      <c r="E92" s="157"/>
      <c r="F92" s="178" t="s">
        <v>562</v>
      </c>
      <c r="G92" s="179"/>
      <c r="H92" s="157" t="s">
        <v>585</v>
      </c>
      <c r="I92" s="157" t="s">
        <v>558</v>
      </c>
      <c r="J92" s="157">
        <v>255</v>
      </c>
      <c r="K92" s="169"/>
    </row>
    <row r="93" spans="2:11" customFormat="1" ht="15" customHeight="1">
      <c r="B93" s="180"/>
      <c r="C93" s="157" t="s">
        <v>586</v>
      </c>
      <c r="D93" s="157"/>
      <c r="E93" s="157"/>
      <c r="F93" s="178" t="s">
        <v>556</v>
      </c>
      <c r="G93" s="179"/>
      <c r="H93" s="157" t="s">
        <v>587</v>
      </c>
      <c r="I93" s="157" t="s">
        <v>588</v>
      </c>
      <c r="J93" s="157"/>
      <c r="K93" s="169"/>
    </row>
    <row r="94" spans="2:11" customFormat="1" ht="15" customHeight="1">
      <c r="B94" s="180"/>
      <c r="C94" s="157" t="s">
        <v>589</v>
      </c>
      <c r="D94" s="157"/>
      <c r="E94" s="157"/>
      <c r="F94" s="178" t="s">
        <v>556</v>
      </c>
      <c r="G94" s="179"/>
      <c r="H94" s="157" t="s">
        <v>590</v>
      </c>
      <c r="I94" s="157" t="s">
        <v>591</v>
      </c>
      <c r="J94" s="157"/>
      <c r="K94" s="169"/>
    </row>
    <row r="95" spans="2:11" customFormat="1" ht="15" customHeight="1">
      <c r="B95" s="180"/>
      <c r="C95" s="157" t="s">
        <v>592</v>
      </c>
      <c r="D95" s="157"/>
      <c r="E95" s="157"/>
      <c r="F95" s="178" t="s">
        <v>556</v>
      </c>
      <c r="G95" s="179"/>
      <c r="H95" s="157" t="s">
        <v>592</v>
      </c>
      <c r="I95" s="157" t="s">
        <v>591</v>
      </c>
      <c r="J95" s="157"/>
      <c r="K95" s="169"/>
    </row>
    <row r="96" spans="2:11" customFormat="1" ht="15" customHeight="1">
      <c r="B96" s="180"/>
      <c r="C96" s="157" t="s">
        <v>30</v>
      </c>
      <c r="D96" s="157"/>
      <c r="E96" s="157"/>
      <c r="F96" s="178" t="s">
        <v>556</v>
      </c>
      <c r="G96" s="179"/>
      <c r="H96" s="157" t="s">
        <v>593</v>
      </c>
      <c r="I96" s="157" t="s">
        <v>591</v>
      </c>
      <c r="J96" s="157"/>
      <c r="K96" s="169"/>
    </row>
    <row r="97" spans="2:11" customFormat="1" ht="15" customHeight="1">
      <c r="B97" s="180"/>
      <c r="C97" s="157" t="s">
        <v>40</v>
      </c>
      <c r="D97" s="157"/>
      <c r="E97" s="157"/>
      <c r="F97" s="178" t="s">
        <v>556</v>
      </c>
      <c r="G97" s="179"/>
      <c r="H97" s="157" t="s">
        <v>594</v>
      </c>
      <c r="I97" s="157" t="s">
        <v>591</v>
      </c>
      <c r="J97" s="157"/>
      <c r="K97" s="169"/>
    </row>
    <row r="98" spans="2:11" customFormat="1" ht="15" customHeight="1">
      <c r="B98" s="181"/>
      <c r="C98" s="182"/>
      <c r="D98" s="182"/>
      <c r="E98" s="182"/>
      <c r="F98" s="182"/>
      <c r="G98" s="182"/>
      <c r="H98" s="182"/>
      <c r="I98" s="182"/>
      <c r="J98" s="182"/>
      <c r="K98" s="183"/>
    </row>
    <row r="99" spans="2:11" customFormat="1" ht="18.75" customHeight="1">
      <c r="B99" s="184"/>
      <c r="C99" s="185"/>
      <c r="D99" s="185"/>
      <c r="E99" s="185"/>
      <c r="F99" s="185"/>
      <c r="G99" s="185"/>
      <c r="H99" s="185"/>
      <c r="I99" s="185"/>
      <c r="J99" s="185"/>
      <c r="K99" s="184"/>
    </row>
    <row r="100" spans="2:11" customFormat="1" ht="18.75" customHeight="1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customFormat="1" ht="7.5" customHeight="1">
      <c r="B101" s="165"/>
      <c r="C101" s="166"/>
      <c r="D101" s="166"/>
      <c r="E101" s="166"/>
      <c r="F101" s="166"/>
      <c r="G101" s="166"/>
      <c r="H101" s="166"/>
      <c r="I101" s="166"/>
      <c r="J101" s="166"/>
      <c r="K101" s="167"/>
    </row>
    <row r="102" spans="2:11" customFormat="1" ht="45" customHeight="1">
      <c r="B102" s="168"/>
      <c r="C102" s="270" t="s">
        <v>595</v>
      </c>
      <c r="D102" s="270"/>
      <c r="E102" s="270"/>
      <c r="F102" s="270"/>
      <c r="G102" s="270"/>
      <c r="H102" s="270"/>
      <c r="I102" s="270"/>
      <c r="J102" s="270"/>
      <c r="K102" s="169"/>
    </row>
    <row r="103" spans="2:11" customFormat="1" ht="17.25" customHeight="1">
      <c r="B103" s="168"/>
      <c r="C103" s="170" t="s">
        <v>550</v>
      </c>
      <c r="D103" s="170"/>
      <c r="E103" s="170"/>
      <c r="F103" s="170" t="s">
        <v>551</v>
      </c>
      <c r="G103" s="171"/>
      <c r="H103" s="170" t="s">
        <v>46</v>
      </c>
      <c r="I103" s="170" t="s">
        <v>49</v>
      </c>
      <c r="J103" s="170" t="s">
        <v>552</v>
      </c>
      <c r="K103" s="169"/>
    </row>
    <row r="104" spans="2:11" customFormat="1" ht="17.25" customHeight="1">
      <c r="B104" s="168"/>
      <c r="C104" s="172" t="s">
        <v>553</v>
      </c>
      <c r="D104" s="172"/>
      <c r="E104" s="172"/>
      <c r="F104" s="173" t="s">
        <v>554</v>
      </c>
      <c r="G104" s="174"/>
      <c r="H104" s="172"/>
      <c r="I104" s="172"/>
      <c r="J104" s="172" t="s">
        <v>555</v>
      </c>
      <c r="K104" s="169"/>
    </row>
    <row r="105" spans="2:11" customFormat="1" ht="5.25" customHeight="1">
      <c r="B105" s="168"/>
      <c r="C105" s="170"/>
      <c r="D105" s="170"/>
      <c r="E105" s="170"/>
      <c r="F105" s="170"/>
      <c r="G105" s="186"/>
      <c r="H105" s="170"/>
      <c r="I105" s="170"/>
      <c r="J105" s="170"/>
      <c r="K105" s="169"/>
    </row>
    <row r="106" spans="2:11" customFormat="1" ht="15" customHeight="1">
      <c r="B106" s="168"/>
      <c r="C106" s="157" t="s">
        <v>45</v>
      </c>
      <c r="D106" s="177"/>
      <c r="E106" s="177"/>
      <c r="F106" s="178" t="s">
        <v>556</v>
      </c>
      <c r="G106" s="157"/>
      <c r="H106" s="157" t="s">
        <v>596</v>
      </c>
      <c r="I106" s="157" t="s">
        <v>558</v>
      </c>
      <c r="J106" s="157">
        <v>20</v>
      </c>
      <c r="K106" s="169"/>
    </row>
    <row r="107" spans="2:11" customFormat="1" ht="15" customHeight="1">
      <c r="B107" s="168"/>
      <c r="C107" s="157" t="s">
        <v>559</v>
      </c>
      <c r="D107" s="157"/>
      <c r="E107" s="157"/>
      <c r="F107" s="178" t="s">
        <v>556</v>
      </c>
      <c r="G107" s="157"/>
      <c r="H107" s="157" t="s">
        <v>596</v>
      </c>
      <c r="I107" s="157" t="s">
        <v>558</v>
      </c>
      <c r="J107" s="157">
        <v>120</v>
      </c>
      <c r="K107" s="169"/>
    </row>
    <row r="108" spans="2:11" customFormat="1" ht="15" customHeight="1">
      <c r="B108" s="180"/>
      <c r="C108" s="157" t="s">
        <v>561</v>
      </c>
      <c r="D108" s="157"/>
      <c r="E108" s="157"/>
      <c r="F108" s="178" t="s">
        <v>562</v>
      </c>
      <c r="G108" s="157"/>
      <c r="H108" s="157" t="s">
        <v>596</v>
      </c>
      <c r="I108" s="157" t="s">
        <v>558</v>
      </c>
      <c r="J108" s="157">
        <v>50</v>
      </c>
      <c r="K108" s="169"/>
    </row>
    <row r="109" spans="2:11" customFormat="1" ht="15" customHeight="1">
      <c r="B109" s="180"/>
      <c r="C109" s="157" t="s">
        <v>564</v>
      </c>
      <c r="D109" s="157"/>
      <c r="E109" s="157"/>
      <c r="F109" s="178" t="s">
        <v>556</v>
      </c>
      <c r="G109" s="157"/>
      <c r="H109" s="157" t="s">
        <v>596</v>
      </c>
      <c r="I109" s="157" t="s">
        <v>566</v>
      </c>
      <c r="J109" s="157"/>
      <c r="K109" s="169"/>
    </row>
    <row r="110" spans="2:11" customFormat="1" ht="15" customHeight="1">
      <c r="B110" s="180"/>
      <c r="C110" s="157" t="s">
        <v>575</v>
      </c>
      <c r="D110" s="157"/>
      <c r="E110" s="157"/>
      <c r="F110" s="178" t="s">
        <v>562</v>
      </c>
      <c r="G110" s="157"/>
      <c r="H110" s="157" t="s">
        <v>596</v>
      </c>
      <c r="I110" s="157" t="s">
        <v>558</v>
      </c>
      <c r="J110" s="157">
        <v>50</v>
      </c>
      <c r="K110" s="169"/>
    </row>
    <row r="111" spans="2:11" customFormat="1" ht="15" customHeight="1">
      <c r="B111" s="180"/>
      <c r="C111" s="157" t="s">
        <v>583</v>
      </c>
      <c r="D111" s="157"/>
      <c r="E111" s="157"/>
      <c r="F111" s="178" t="s">
        <v>562</v>
      </c>
      <c r="G111" s="157"/>
      <c r="H111" s="157" t="s">
        <v>596</v>
      </c>
      <c r="I111" s="157" t="s">
        <v>558</v>
      </c>
      <c r="J111" s="157">
        <v>50</v>
      </c>
      <c r="K111" s="169"/>
    </row>
    <row r="112" spans="2:11" customFormat="1" ht="15" customHeight="1">
      <c r="B112" s="180"/>
      <c r="C112" s="157" t="s">
        <v>581</v>
      </c>
      <c r="D112" s="157"/>
      <c r="E112" s="157"/>
      <c r="F112" s="178" t="s">
        <v>562</v>
      </c>
      <c r="G112" s="157"/>
      <c r="H112" s="157" t="s">
        <v>596</v>
      </c>
      <c r="I112" s="157" t="s">
        <v>558</v>
      </c>
      <c r="J112" s="157">
        <v>50</v>
      </c>
      <c r="K112" s="169"/>
    </row>
    <row r="113" spans="2:11" customFormat="1" ht="15" customHeight="1">
      <c r="B113" s="180"/>
      <c r="C113" s="157" t="s">
        <v>45</v>
      </c>
      <c r="D113" s="157"/>
      <c r="E113" s="157"/>
      <c r="F113" s="178" t="s">
        <v>556</v>
      </c>
      <c r="G113" s="157"/>
      <c r="H113" s="157" t="s">
        <v>597</v>
      </c>
      <c r="I113" s="157" t="s">
        <v>558</v>
      </c>
      <c r="J113" s="157">
        <v>20</v>
      </c>
      <c r="K113" s="169"/>
    </row>
    <row r="114" spans="2:11" customFormat="1" ht="15" customHeight="1">
      <c r="B114" s="180"/>
      <c r="C114" s="157" t="s">
        <v>598</v>
      </c>
      <c r="D114" s="157"/>
      <c r="E114" s="157"/>
      <c r="F114" s="178" t="s">
        <v>556</v>
      </c>
      <c r="G114" s="157"/>
      <c r="H114" s="157" t="s">
        <v>599</v>
      </c>
      <c r="I114" s="157" t="s">
        <v>558</v>
      </c>
      <c r="J114" s="157">
        <v>120</v>
      </c>
      <c r="K114" s="169"/>
    </row>
    <row r="115" spans="2:11" customFormat="1" ht="15" customHeight="1">
      <c r="B115" s="180"/>
      <c r="C115" s="157" t="s">
        <v>30</v>
      </c>
      <c r="D115" s="157"/>
      <c r="E115" s="157"/>
      <c r="F115" s="178" t="s">
        <v>556</v>
      </c>
      <c r="G115" s="157"/>
      <c r="H115" s="157" t="s">
        <v>600</v>
      </c>
      <c r="I115" s="157" t="s">
        <v>591</v>
      </c>
      <c r="J115" s="157"/>
      <c r="K115" s="169"/>
    </row>
    <row r="116" spans="2:11" customFormat="1" ht="15" customHeight="1">
      <c r="B116" s="180"/>
      <c r="C116" s="157" t="s">
        <v>40</v>
      </c>
      <c r="D116" s="157"/>
      <c r="E116" s="157"/>
      <c r="F116" s="178" t="s">
        <v>556</v>
      </c>
      <c r="G116" s="157"/>
      <c r="H116" s="157" t="s">
        <v>601</v>
      </c>
      <c r="I116" s="157" t="s">
        <v>591</v>
      </c>
      <c r="J116" s="157"/>
      <c r="K116" s="169"/>
    </row>
    <row r="117" spans="2:11" customFormat="1" ht="15" customHeight="1">
      <c r="B117" s="180"/>
      <c r="C117" s="157" t="s">
        <v>49</v>
      </c>
      <c r="D117" s="157"/>
      <c r="E117" s="157"/>
      <c r="F117" s="178" t="s">
        <v>556</v>
      </c>
      <c r="G117" s="157"/>
      <c r="H117" s="157" t="s">
        <v>602</v>
      </c>
      <c r="I117" s="157" t="s">
        <v>603</v>
      </c>
      <c r="J117" s="157"/>
      <c r="K117" s="169"/>
    </row>
    <row r="118" spans="2:11" customFormat="1" ht="15" customHeight="1">
      <c r="B118" s="181"/>
      <c r="C118" s="187"/>
      <c r="D118" s="187"/>
      <c r="E118" s="187"/>
      <c r="F118" s="187"/>
      <c r="G118" s="187"/>
      <c r="H118" s="187"/>
      <c r="I118" s="187"/>
      <c r="J118" s="187"/>
      <c r="K118" s="183"/>
    </row>
    <row r="119" spans="2:11" customFormat="1" ht="18.75" customHeight="1">
      <c r="B119" s="188"/>
      <c r="C119" s="189"/>
      <c r="D119" s="189"/>
      <c r="E119" s="189"/>
      <c r="F119" s="190"/>
      <c r="G119" s="189"/>
      <c r="H119" s="189"/>
      <c r="I119" s="189"/>
      <c r="J119" s="189"/>
      <c r="K119" s="188"/>
    </row>
    <row r="120" spans="2:11" customFormat="1" ht="18.75" customHeight="1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customFormat="1" ht="7.5" customHeight="1">
      <c r="B121" s="191"/>
      <c r="C121" s="192"/>
      <c r="D121" s="192"/>
      <c r="E121" s="192"/>
      <c r="F121" s="192"/>
      <c r="G121" s="192"/>
      <c r="H121" s="192"/>
      <c r="I121" s="192"/>
      <c r="J121" s="192"/>
      <c r="K121" s="193"/>
    </row>
    <row r="122" spans="2:11" customFormat="1" ht="45" customHeight="1">
      <c r="B122" s="194"/>
      <c r="C122" s="268" t="s">
        <v>604</v>
      </c>
      <c r="D122" s="268"/>
      <c r="E122" s="268"/>
      <c r="F122" s="268"/>
      <c r="G122" s="268"/>
      <c r="H122" s="268"/>
      <c r="I122" s="268"/>
      <c r="J122" s="268"/>
      <c r="K122" s="195"/>
    </row>
    <row r="123" spans="2:11" customFormat="1" ht="17.25" customHeight="1">
      <c r="B123" s="196"/>
      <c r="C123" s="170" t="s">
        <v>550</v>
      </c>
      <c r="D123" s="170"/>
      <c r="E123" s="170"/>
      <c r="F123" s="170" t="s">
        <v>551</v>
      </c>
      <c r="G123" s="171"/>
      <c r="H123" s="170" t="s">
        <v>46</v>
      </c>
      <c r="I123" s="170" t="s">
        <v>49</v>
      </c>
      <c r="J123" s="170" t="s">
        <v>552</v>
      </c>
      <c r="K123" s="197"/>
    </row>
    <row r="124" spans="2:11" customFormat="1" ht="17.25" customHeight="1">
      <c r="B124" s="196"/>
      <c r="C124" s="172" t="s">
        <v>553</v>
      </c>
      <c r="D124" s="172"/>
      <c r="E124" s="172"/>
      <c r="F124" s="173" t="s">
        <v>554</v>
      </c>
      <c r="G124" s="174"/>
      <c r="H124" s="172"/>
      <c r="I124" s="172"/>
      <c r="J124" s="172" t="s">
        <v>555</v>
      </c>
      <c r="K124" s="197"/>
    </row>
    <row r="125" spans="2:11" customFormat="1" ht="5.25" customHeight="1">
      <c r="B125" s="198"/>
      <c r="C125" s="175"/>
      <c r="D125" s="175"/>
      <c r="E125" s="175"/>
      <c r="F125" s="175"/>
      <c r="G125" s="199"/>
      <c r="H125" s="175"/>
      <c r="I125" s="175"/>
      <c r="J125" s="175"/>
      <c r="K125" s="200"/>
    </row>
    <row r="126" spans="2:11" customFormat="1" ht="15" customHeight="1">
      <c r="B126" s="198"/>
      <c r="C126" s="157" t="s">
        <v>559</v>
      </c>
      <c r="D126" s="177"/>
      <c r="E126" s="177"/>
      <c r="F126" s="178" t="s">
        <v>556</v>
      </c>
      <c r="G126" s="157"/>
      <c r="H126" s="157" t="s">
        <v>596</v>
      </c>
      <c r="I126" s="157" t="s">
        <v>558</v>
      </c>
      <c r="J126" s="157">
        <v>120</v>
      </c>
      <c r="K126" s="201"/>
    </row>
    <row r="127" spans="2:11" customFormat="1" ht="15" customHeight="1">
      <c r="B127" s="198"/>
      <c r="C127" s="157" t="s">
        <v>605</v>
      </c>
      <c r="D127" s="157"/>
      <c r="E127" s="157"/>
      <c r="F127" s="178" t="s">
        <v>556</v>
      </c>
      <c r="G127" s="157"/>
      <c r="H127" s="157" t="s">
        <v>606</v>
      </c>
      <c r="I127" s="157" t="s">
        <v>558</v>
      </c>
      <c r="J127" s="157" t="s">
        <v>607</v>
      </c>
      <c r="K127" s="201"/>
    </row>
    <row r="128" spans="2:11" customFormat="1" ht="15" customHeight="1">
      <c r="B128" s="198"/>
      <c r="C128" s="157" t="s">
        <v>504</v>
      </c>
      <c r="D128" s="157"/>
      <c r="E128" s="157"/>
      <c r="F128" s="178" t="s">
        <v>556</v>
      </c>
      <c r="G128" s="157"/>
      <c r="H128" s="157" t="s">
        <v>608</v>
      </c>
      <c r="I128" s="157" t="s">
        <v>558</v>
      </c>
      <c r="J128" s="157" t="s">
        <v>607</v>
      </c>
      <c r="K128" s="201"/>
    </row>
    <row r="129" spans="2:11" customFormat="1" ht="15" customHeight="1">
      <c r="B129" s="198"/>
      <c r="C129" s="157" t="s">
        <v>567</v>
      </c>
      <c r="D129" s="157"/>
      <c r="E129" s="157"/>
      <c r="F129" s="178" t="s">
        <v>562</v>
      </c>
      <c r="G129" s="157"/>
      <c r="H129" s="157" t="s">
        <v>568</v>
      </c>
      <c r="I129" s="157" t="s">
        <v>558</v>
      </c>
      <c r="J129" s="157">
        <v>15</v>
      </c>
      <c r="K129" s="201"/>
    </row>
    <row r="130" spans="2:11" customFormat="1" ht="15" customHeight="1">
      <c r="B130" s="198"/>
      <c r="C130" s="157" t="s">
        <v>569</v>
      </c>
      <c r="D130" s="157"/>
      <c r="E130" s="157"/>
      <c r="F130" s="178" t="s">
        <v>562</v>
      </c>
      <c r="G130" s="157"/>
      <c r="H130" s="157" t="s">
        <v>570</v>
      </c>
      <c r="I130" s="157" t="s">
        <v>558</v>
      </c>
      <c r="J130" s="157">
        <v>15</v>
      </c>
      <c r="K130" s="201"/>
    </row>
    <row r="131" spans="2:11" customFormat="1" ht="15" customHeight="1">
      <c r="B131" s="198"/>
      <c r="C131" s="157" t="s">
        <v>571</v>
      </c>
      <c r="D131" s="157"/>
      <c r="E131" s="157"/>
      <c r="F131" s="178" t="s">
        <v>562</v>
      </c>
      <c r="G131" s="157"/>
      <c r="H131" s="157" t="s">
        <v>572</v>
      </c>
      <c r="I131" s="157" t="s">
        <v>558</v>
      </c>
      <c r="J131" s="157">
        <v>20</v>
      </c>
      <c r="K131" s="201"/>
    </row>
    <row r="132" spans="2:11" customFormat="1" ht="15" customHeight="1">
      <c r="B132" s="198"/>
      <c r="C132" s="157" t="s">
        <v>573</v>
      </c>
      <c r="D132" s="157"/>
      <c r="E132" s="157"/>
      <c r="F132" s="178" t="s">
        <v>562</v>
      </c>
      <c r="G132" s="157"/>
      <c r="H132" s="157" t="s">
        <v>574</v>
      </c>
      <c r="I132" s="157" t="s">
        <v>558</v>
      </c>
      <c r="J132" s="157">
        <v>20</v>
      </c>
      <c r="K132" s="201"/>
    </row>
    <row r="133" spans="2:11" customFormat="1" ht="15" customHeight="1">
      <c r="B133" s="198"/>
      <c r="C133" s="157" t="s">
        <v>561</v>
      </c>
      <c r="D133" s="157"/>
      <c r="E133" s="157"/>
      <c r="F133" s="178" t="s">
        <v>562</v>
      </c>
      <c r="G133" s="157"/>
      <c r="H133" s="157" t="s">
        <v>596</v>
      </c>
      <c r="I133" s="157" t="s">
        <v>558</v>
      </c>
      <c r="J133" s="157">
        <v>50</v>
      </c>
      <c r="K133" s="201"/>
    </row>
    <row r="134" spans="2:11" customFormat="1" ht="15" customHeight="1">
      <c r="B134" s="198"/>
      <c r="C134" s="157" t="s">
        <v>575</v>
      </c>
      <c r="D134" s="157"/>
      <c r="E134" s="157"/>
      <c r="F134" s="178" t="s">
        <v>562</v>
      </c>
      <c r="G134" s="157"/>
      <c r="H134" s="157" t="s">
        <v>596</v>
      </c>
      <c r="I134" s="157" t="s">
        <v>558</v>
      </c>
      <c r="J134" s="157">
        <v>50</v>
      </c>
      <c r="K134" s="201"/>
    </row>
    <row r="135" spans="2:11" customFormat="1" ht="15" customHeight="1">
      <c r="B135" s="198"/>
      <c r="C135" s="157" t="s">
        <v>581</v>
      </c>
      <c r="D135" s="157"/>
      <c r="E135" s="157"/>
      <c r="F135" s="178" t="s">
        <v>562</v>
      </c>
      <c r="G135" s="157"/>
      <c r="H135" s="157" t="s">
        <v>596</v>
      </c>
      <c r="I135" s="157" t="s">
        <v>558</v>
      </c>
      <c r="J135" s="157">
        <v>50</v>
      </c>
      <c r="K135" s="201"/>
    </row>
    <row r="136" spans="2:11" customFormat="1" ht="15" customHeight="1">
      <c r="B136" s="198"/>
      <c r="C136" s="157" t="s">
        <v>583</v>
      </c>
      <c r="D136" s="157"/>
      <c r="E136" s="157"/>
      <c r="F136" s="178" t="s">
        <v>562</v>
      </c>
      <c r="G136" s="157"/>
      <c r="H136" s="157" t="s">
        <v>596</v>
      </c>
      <c r="I136" s="157" t="s">
        <v>558</v>
      </c>
      <c r="J136" s="157">
        <v>50</v>
      </c>
      <c r="K136" s="201"/>
    </row>
    <row r="137" spans="2:11" customFormat="1" ht="15" customHeight="1">
      <c r="B137" s="198"/>
      <c r="C137" s="157" t="s">
        <v>584</v>
      </c>
      <c r="D137" s="157"/>
      <c r="E137" s="157"/>
      <c r="F137" s="178" t="s">
        <v>562</v>
      </c>
      <c r="G137" s="157"/>
      <c r="H137" s="157" t="s">
        <v>609</v>
      </c>
      <c r="I137" s="157" t="s">
        <v>558</v>
      </c>
      <c r="J137" s="157">
        <v>255</v>
      </c>
      <c r="K137" s="201"/>
    </row>
    <row r="138" spans="2:11" customFormat="1" ht="15" customHeight="1">
      <c r="B138" s="198"/>
      <c r="C138" s="157" t="s">
        <v>586</v>
      </c>
      <c r="D138" s="157"/>
      <c r="E138" s="157"/>
      <c r="F138" s="178" t="s">
        <v>556</v>
      </c>
      <c r="G138" s="157"/>
      <c r="H138" s="157" t="s">
        <v>610</v>
      </c>
      <c r="I138" s="157" t="s">
        <v>588</v>
      </c>
      <c r="J138" s="157"/>
      <c r="K138" s="201"/>
    </row>
    <row r="139" spans="2:11" customFormat="1" ht="15" customHeight="1">
      <c r="B139" s="198"/>
      <c r="C139" s="157" t="s">
        <v>589</v>
      </c>
      <c r="D139" s="157"/>
      <c r="E139" s="157"/>
      <c r="F139" s="178" t="s">
        <v>556</v>
      </c>
      <c r="G139" s="157"/>
      <c r="H139" s="157" t="s">
        <v>611</v>
      </c>
      <c r="I139" s="157" t="s">
        <v>591</v>
      </c>
      <c r="J139" s="157"/>
      <c r="K139" s="201"/>
    </row>
    <row r="140" spans="2:11" customFormat="1" ht="15" customHeight="1">
      <c r="B140" s="198"/>
      <c r="C140" s="157" t="s">
        <v>592</v>
      </c>
      <c r="D140" s="157"/>
      <c r="E140" s="157"/>
      <c r="F140" s="178" t="s">
        <v>556</v>
      </c>
      <c r="G140" s="157"/>
      <c r="H140" s="157" t="s">
        <v>592</v>
      </c>
      <c r="I140" s="157" t="s">
        <v>591</v>
      </c>
      <c r="J140" s="157"/>
      <c r="K140" s="201"/>
    </row>
    <row r="141" spans="2:11" customFormat="1" ht="15" customHeight="1">
      <c r="B141" s="198"/>
      <c r="C141" s="157" t="s">
        <v>30</v>
      </c>
      <c r="D141" s="157"/>
      <c r="E141" s="157"/>
      <c r="F141" s="178" t="s">
        <v>556</v>
      </c>
      <c r="G141" s="157"/>
      <c r="H141" s="157" t="s">
        <v>612</v>
      </c>
      <c r="I141" s="157" t="s">
        <v>591</v>
      </c>
      <c r="J141" s="157"/>
      <c r="K141" s="201"/>
    </row>
    <row r="142" spans="2:11" customFormat="1" ht="15" customHeight="1">
      <c r="B142" s="198"/>
      <c r="C142" s="157" t="s">
        <v>613</v>
      </c>
      <c r="D142" s="157"/>
      <c r="E142" s="157"/>
      <c r="F142" s="178" t="s">
        <v>556</v>
      </c>
      <c r="G142" s="157"/>
      <c r="H142" s="157" t="s">
        <v>614</v>
      </c>
      <c r="I142" s="157" t="s">
        <v>591</v>
      </c>
      <c r="J142" s="157"/>
      <c r="K142" s="201"/>
    </row>
    <row r="143" spans="2:11" customFormat="1" ht="15" customHeight="1">
      <c r="B143" s="202"/>
      <c r="C143" s="203"/>
      <c r="D143" s="203"/>
      <c r="E143" s="203"/>
      <c r="F143" s="203"/>
      <c r="G143" s="203"/>
      <c r="H143" s="203"/>
      <c r="I143" s="203"/>
      <c r="J143" s="203"/>
      <c r="K143" s="204"/>
    </row>
    <row r="144" spans="2:11" customFormat="1" ht="18.75" customHeight="1">
      <c r="B144" s="189"/>
      <c r="C144" s="189"/>
      <c r="D144" s="189"/>
      <c r="E144" s="189"/>
      <c r="F144" s="190"/>
      <c r="G144" s="189"/>
      <c r="H144" s="189"/>
      <c r="I144" s="189"/>
      <c r="J144" s="189"/>
      <c r="K144" s="189"/>
    </row>
    <row r="145" spans="2:11" customFormat="1" ht="18.75" customHeight="1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customFormat="1" ht="7.5" customHeight="1">
      <c r="B146" s="165"/>
      <c r="C146" s="166"/>
      <c r="D146" s="166"/>
      <c r="E146" s="166"/>
      <c r="F146" s="166"/>
      <c r="G146" s="166"/>
      <c r="H146" s="166"/>
      <c r="I146" s="166"/>
      <c r="J146" s="166"/>
      <c r="K146" s="167"/>
    </row>
    <row r="147" spans="2:11" customFormat="1" ht="45" customHeight="1">
      <c r="B147" s="168"/>
      <c r="C147" s="270" t="s">
        <v>615</v>
      </c>
      <c r="D147" s="270"/>
      <c r="E147" s="270"/>
      <c r="F147" s="270"/>
      <c r="G147" s="270"/>
      <c r="H147" s="270"/>
      <c r="I147" s="270"/>
      <c r="J147" s="270"/>
      <c r="K147" s="169"/>
    </row>
    <row r="148" spans="2:11" customFormat="1" ht="17.25" customHeight="1">
      <c r="B148" s="168"/>
      <c r="C148" s="170" t="s">
        <v>550</v>
      </c>
      <c r="D148" s="170"/>
      <c r="E148" s="170"/>
      <c r="F148" s="170" t="s">
        <v>551</v>
      </c>
      <c r="G148" s="171"/>
      <c r="H148" s="170" t="s">
        <v>46</v>
      </c>
      <c r="I148" s="170" t="s">
        <v>49</v>
      </c>
      <c r="J148" s="170" t="s">
        <v>552</v>
      </c>
      <c r="K148" s="169"/>
    </row>
    <row r="149" spans="2:11" customFormat="1" ht="17.25" customHeight="1">
      <c r="B149" s="168"/>
      <c r="C149" s="172" t="s">
        <v>553</v>
      </c>
      <c r="D149" s="172"/>
      <c r="E149" s="172"/>
      <c r="F149" s="173" t="s">
        <v>554</v>
      </c>
      <c r="G149" s="174"/>
      <c r="H149" s="172"/>
      <c r="I149" s="172"/>
      <c r="J149" s="172" t="s">
        <v>555</v>
      </c>
      <c r="K149" s="169"/>
    </row>
    <row r="150" spans="2:11" customFormat="1" ht="5.25" customHeight="1">
      <c r="B150" s="180"/>
      <c r="C150" s="175"/>
      <c r="D150" s="175"/>
      <c r="E150" s="175"/>
      <c r="F150" s="175"/>
      <c r="G150" s="176"/>
      <c r="H150" s="175"/>
      <c r="I150" s="175"/>
      <c r="J150" s="175"/>
      <c r="K150" s="201"/>
    </row>
    <row r="151" spans="2:11" customFormat="1" ht="15" customHeight="1">
      <c r="B151" s="180"/>
      <c r="C151" s="205" t="s">
        <v>559</v>
      </c>
      <c r="D151" s="157"/>
      <c r="E151" s="157"/>
      <c r="F151" s="206" t="s">
        <v>556</v>
      </c>
      <c r="G151" s="157"/>
      <c r="H151" s="205" t="s">
        <v>596</v>
      </c>
      <c r="I151" s="205" t="s">
        <v>558</v>
      </c>
      <c r="J151" s="205">
        <v>120</v>
      </c>
      <c r="K151" s="201"/>
    </row>
    <row r="152" spans="2:11" customFormat="1" ht="15" customHeight="1">
      <c r="B152" s="180"/>
      <c r="C152" s="205" t="s">
        <v>605</v>
      </c>
      <c r="D152" s="157"/>
      <c r="E152" s="157"/>
      <c r="F152" s="206" t="s">
        <v>556</v>
      </c>
      <c r="G152" s="157"/>
      <c r="H152" s="205" t="s">
        <v>616</v>
      </c>
      <c r="I152" s="205" t="s">
        <v>558</v>
      </c>
      <c r="J152" s="205" t="s">
        <v>607</v>
      </c>
      <c r="K152" s="201"/>
    </row>
    <row r="153" spans="2:11" customFormat="1" ht="15" customHeight="1">
      <c r="B153" s="180"/>
      <c r="C153" s="205" t="s">
        <v>504</v>
      </c>
      <c r="D153" s="157"/>
      <c r="E153" s="157"/>
      <c r="F153" s="206" t="s">
        <v>556</v>
      </c>
      <c r="G153" s="157"/>
      <c r="H153" s="205" t="s">
        <v>617</v>
      </c>
      <c r="I153" s="205" t="s">
        <v>558</v>
      </c>
      <c r="J153" s="205" t="s">
        <v>607</v>
      </c>
      <c r="K153" s="201"/>
    </row>
    <row r="154" spans="2:11" customFormat="1" ht="15" customHeight="1">
      <c r="B154" s="180"/>
      <c r="C154" s="205" t="s">
        <v>561</v>
      </c>
      <c r="D154" s="157"/>
      <c r="E154" s="157"/>
      <c r="F154" s="206" t="s">
        <v>562</v>
      </c>
      <c r="G154" s="157"/>
      <c r="H154" s="205" t="s">
        <v>596</v>
      </c>
      <c r="I154" s="205" t="s">
        <v>558</v>
      </c>
      <c r="J154" s="205">
        <v>50</v>
      </c>
      <c r="K154" s="201"/>
    </row>
    <row r="155" spans="2:11" customFormat="1" ht="15" customHeight="1">
      <c r="B155" s="180"/>
      <c r="C155" s="205" t="s">
        <v>564</v>
      </c>
      <c r="D155" s="157"/>
      <c r="E155" s="157"/>
      <c r="F155" s="206" t="s">
        <v>556</v>
      </c>
      <c r="G155" s="157"/>
      <c r="H155" s="205" t="s">
        <v>596</v>
      </c>
      <c r="I155" s="205" t="s">
        <v>566</v>
      </c>
      <c r="J155" s="205"/>
      <c r="K155" s="201"/>
    </row>
    <row r="156" spans="2:11" customFormat="1" ht="15" customHeight="1">
      <c r="B156" s="180"/>
      <c r="C156" s="205" t="s">
        <v>575</v>
      </c>
      <c r="D156" s="157"/>
      <c r="E156" s="157"/>
      <c r="F156" s="206" t="s">
        <v>562</v>
      </c>
      <c r="G156" s="157"/>
      <c r="H156" s="205" t="s">
        <v>596</v>
      </c>
      <c r="I156" s="205" t="s">
        <v>558</v>
      </c>
      <c r="J156" s="205">
        <v>50</v>
      </c>
      <c r="K156" s="201"/>
    </row>
    <row r="157" spans="2:11" customFormat="1" ht="15" customHeight="1">
      <c r="B157" s="180"/>
      <c r="C157" s="205" t="s">
        <v>583</v>
      </c>
      <c r="D157" s="157"/>
      <c r="E157" s="157"/>
      <c r="F157" s="206" t="s">
        <v>562</v>
      </c>
      <c r="G157" s="157"/>
      <c r="H157" s="205" t="s">
        <v>596</v>
      </c>
      <c r="I157" s="205" t="s">
        <v>558</v>
      </c>
      <c r="J157" s="205">
        <v>50</v>
      </c>
      <c r="K157" s="201"/>
    </row>
    <row r="158" spans="2:11" customFormat="1" ht="15" customHeight="1">
      <c r="B158" s="180"/>
      <c r="C158" s="205" t="s">
        <v>581</v>
      </c>
      <c r="D158" s="157"/>
      <c r="E158" s="157"/>
      <c r="F158" s="206" t="s">
        <v>562</v>
      </c>
      <c r="G158" s="157"/>
      <c r="H158" s="205" t="s">
        <v>596</v>
      </c>
      <c r="I158" s="205" t="s">
        <v>558</v>
      </c>
      <c r="J158" s="205">
        <v>50</v>
      </c>
      <c r="K158" s="201"/>
    </row>
    <row r="159" spans="2:11" customFormat="1" ht="15" customHeight="1">
      <c r="B159" s="180"/>
      <c r="C159" s="205" t="s">
        <v>76</v>
      </c>
      <c r="D159" s="157"/>
      <c r="E159" s="157"/>
      <c r="F159" s="206" t="s">
        <v>556</v>
      </c>
      <c r="G159" s="157"/>
      <c r="H159" s="205" t="s">
        <v>618</v>
      </c>
      <c r="I159" s="205" t="s">
        <v>558</v>
      </c>
      <c r="J159" s="205" t="s">
        <v>619</v>
      </c>
      <c r="K159" s="201"/>
    </row>
    <row r="160" spans="2:11" customFormat="1" ht="15" customHeight="1">
      <c r="B160" s="180"/>
      <c r="C160" s="205" t="s">
        <v>620</v>
      </c>
      <c r="D160" s="157"/>
      <c r="E160" s="157"/>
      <c r="F160" s="206" t="s">
        <v>556</v>
      </c>
      <c r="G160" s="157"/>
      <c r="H160" s="205" t="s">
        <v>621</v>
      </c>
      <c r="I160" s="205" t="s">
        <v>591</v>
      </c>
      <c r="J160" s="205"/>
      <c r="K160" s="201"/>
    </row>
    <row r="161" spans="2:11" customFormat="1" ht="15" customHeight="1">
      <c r="B161" s="207"/>
      <c r="C161" s="187"/>
      <c r="D161" s="187"/>
      <c r="E161" s="187"/>
      <c r="F161" s="187"/>
      <c r="G161" s="187"/>
      <c r="H161" s="187"/>
      <c r="I161" s="187"/>
      <c r="J161" s="187"/>
      <c r="K161" s="208"/>
    </row>
    <row r="162" spans="2:11" customFormat="1" ht="18.75" customHeight="1">
      <c r="B162" s="189"/>
      <c r="C162" s="199"/>
      <c r="D162" s="199"/>
      <c r="E162" s="199"/>
      <c r="F162" s="209"/>
      <c r="G162" s="199"/>
      <c r="H162" s="199"/>
      <c r="I162" s="199"/>
      <c r="J162" s="199"/>
      <c r="K162" s="189"/>
    </row>
    <row r="163" spans="2:11" customFormat="1" ht="18.75" customHeight="1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customFormat="1" ht="7.5" customHeight="1">
      <c r="B164" s="146"/>
      <c r="C164" s="147"/>
      <c r="D164" s="147"/>
      <c r="E164" s="147"/>
      <c r="F164" s="147"/>
      <c r="G164" s="147"/>
      <c r="H164" s="147"/>
      <c r="I164" s="147"/>
      <c r="J164" s="147"/>
      <c r="K164" s="148"/>
    </row>
    <row r="165" spans="2:11" customFormat="1" ht="45" customHeight="1">
      <c r="B165" s="149"/>
      <c r="C165" s="268" t="s">
        <v>622</v>
      </c>
      <c r="D165" s="268"/>
      <c r="E165" s="268"/>
      <c r="F165" s="268"/>
      <c r="G165" s="268"/>
      <c r="H165" s="268"/>
      <c r="I165" s="268"/>
      <c r="J165" s="268"/>
      <c r="K165" s="150"/>
    </row>
    <row r="166" spans="2:11" customFormat="1" ht="17.25" customHeight="1">
      <c r="B166" s="149"/>
      <c r="C166" s="170" t="s">
        <v>550</v>
      </c>
      <c r="D166" s="170"/>
      <c r="E166" s="170"/>
      <c r="F166" s="170" t="s">
        <v>551</v>
      </c>
      <c r="G166" s="210"/>
      <c r="H166" s="211" t="s">
        <v>46</v>
      </c>
      <c r="I166" s="211" t="s">
        <v>49</v>
      </c>
      <c r="J166" s="170" t="s">
        <v>552</v>
      </c>
      <c r="K166" s="150"/>
    </row>
    <row r="167" spans="2:11" customFormat="1" ht="17.25" customHeight="1">
      <c r="B167" s="151"/>
      <c r="C167" s="172" t="s">
        <v>553</v>
      </c>
      <c r="D167" s="172"/>
      <c r="E167" s="172"/>
      <c r="F167" s="173" t="s">
        <v>554</v>
      </c>
      <c r="G167" s="212"/>
      <c r="H167" s="213"/>
      <c r="I167" s="213"/>
      <c r="J167" s="172" t="s">
        <v>555</v>
      </c>
      <c r="K167" s="152"/>
    </row>
    <row r="168" spans="2:11" customFormat="1" ht="5.25" customHeight="1">
      <c r="B168" s="180"/>
      <c r="C168" s="175"/>
      <c r="D168" s="175"/>
      <c r="E168" s="175"/>
      <c r="F168" s="175"/>
      <c r="G168" s="176"/>
      <c r="H168" s="175"/>
      <c r="I168" s="175"/>
      <c r="J168" s="175"/>
      <c r="K168" s="201"/>
    </row>
    <row r="169" spans="2:11" customFormat="1" ht="15" customHeight="1">
      <c r="B169" s="180"/>
      <c r="C169" s="157" t="s">
        <v>559</v>
      </c>
      <c r="D169" s="157"/>
      <c r="E169" s="157"/>
      <c r="F169" s="178" t="s">
        <v>556</v>
      </c>
      <c r="G169" s="157"/>
      <c r="H169" s="157" t="s">
        <v>596</v>
      </c>
      <c r="I169" s="157" t="s">
        <v>558</v>
      </c>
      <c r="J169" s="157">
        <v>120</v>
      </c>
      <c r="K169" s="201"/>
    </row>
    <row r="170" spans="2:11" customFormat="1" ht="15" customHeight="1">
      <c r="B170" s="180"/>
      <c r="C170" s="157" t="s">
        <v>605</v>
      </c>
      <c r="D170" s="157"/>
      <c r="E170" s="157"/>
      <c r="F170" s="178" t="s">
        <v>556</v>
      </c>
      <c r="G170" s="157"/>
      <c r="H170" s="157" t="s">
        <v>606</v>
      </c>
      <c r="I170" s="157" t="s">
        <v>558</v>
      </c>
      <c r="J170" s="157" t="s">
        <v>607</v>
      </c>
      <c r="K170" s="201"/>
    </row>
    <row r="171" spans="2:11" customFormat="1" ht="15" customHeight="1">
      <c r="B171" s="180"/>
      <c r="C171" s="157" t="s">
        <v>504</v>
      </c>
      <c r="D171" s="157"/>
      <c r="E171" s="157"/>
      <c r="F171" s="178" t="s">
        <v>556</v>
      </c>
      <c r="G171" s="157"/>
      <c r="H171" s="157" t="s">
        <v>623</v>
      </c>
      <c r="I171" s="157" t="s">
        <v>558</v>
      </c>
      <c r="J171" s="157" t="s">
        <v>607</v>
      </c>
      <c r="K171" s="201"/>
    </row>
    <row r="172" spans="2:11" customFormat="1" ht="15" customHeight="1">
      <c r="B172" s="180"/>
      <c r="C172" s="157" t="s">
        <v>561</v>
      </c>
      <c r="D172" s="157"/>
      <c r="E172" s="157"/>
      <c r="F172" s="178" t="s">
        <v>562</v>
      </c>
      <c r="G172" s="157"/>
      <c r="H172" s="157" t="s">
        <v>623</v>
      </c>
      <c r="I172" s="157" t="s">
        <v>558</v>
      </c>
      <c r="J172" s="157">
        <v>50</v>
      </c>
      <c r="K172" s="201"/>
    </row>
    <row r="173" spans="2:11" customFormat="1" ht="15" customHeight="1">
      <c r="B173" s="180"/>
      <c r="C173" s="157" t="s">
        <v>564</v>
      </c>
      <c r="D173" s="157"/>
      <c r="E173" s="157"/>
      <c r="F173" s="178" t="s">
        <v>556</v>
      </c>
      <c r="G173" s="157"/>
      <c r="H173" s="157" t="s">
        <v>623</v>
      </c>
      <c r="I173" s="157" t="s">
        <v>566</v>
      </c>
      <c r="J173" s="157"/>
      <c r="K173" s="201"/>
    </row>
    <row r="174" spans="2:11" customFormat="1" ht="15" customHeight="1">
      <c r="B174" s="180"/>
      <c r="C174" s="157" t="s">
        <v>575</v>
      </c>
      <c r="D174" s="157"/>
      <c r="E174" s="157"/>
      <c r="F174" s="178" t="s">
        <v>562</v>
      </c>
      <c r="G174" s="157"/>
      <c r="H174" s="157" t="s">
        <v>623</v>
      </c>
      <c r="I174" s="157" t="s">
        <v>558</v>
      </c>
      <c r="J174" s="157">
        <v>50</v>
      </c>
      <c r="K174" s="201"/>
    </row>
    <row r="175" spans="2:11" customFormat="1" ht="15" customHeight="1">
      <c r="B175" s="180"/>
      <c r="C175" s="157" t="s">
        <v>583</v>
      </c>
      <c r="D175" s="157"/>
      <c r="E175" s="157"/>
      <c r="F175" s="178" t="s">
        <v>562</v>
      </c>
      <c r="G175" s="157"/>
      <c r="H175" s="157" t="s">
        <v>623</v>
      </c>
      <c r="I175" s="157" t="s">
        <v>558</v>
      </c>
      <c r="J175" s="157">
        <v>50</v>
      </c>
      <c r="K175" s="201"/>
    </row>
    <row r="176" spans="2:11" customFormat="1" ht="15" customHeight="1">
      <c r="B176" s="180"/>
      <c r="C176" s="157" t="s">
        <v>581</v>
      </c>
      <c r="D176" s="157"/>
      <c r="E176" s="157"/>
      <c r="F176" s="178" t="s">
        <v>562</v>
      </c>
      <c r="G176" s="157"/>
      <c r="H176" s="157" t="s">
        <v>623</v>
      </c>
      <c r="I176" s="157" t="s">
        <v>558</v>
      </c>
      <c r="J176" s="157">
        <v>50</v>
      </c>
      <c r="K176" s="201"/>
    </row>
    <row r="177" spans="2:11" customFormat="1" ht="15" customHeight="1">
      <c r="B177" s="180"/>
      <c r="C177" s="157" t="s">
        <v>100</v>
      </c>
      <c r="D177" s="157"/>
      <c r="E177" s="157"/>
      <c r="F177" s="178" t="s">
        <v>556</v>
      </c>
      <c r="G177" s="157"/>
      <c r="H177" s="157" t="s">
        <v>624</v>
      </c>
      <c r="I177" s="157" t="s">
        <v>625</v>
      </c>
      <c r="J177" s="157"/>
      <c r="K177" s="201"/>
    </row>
    <row r="178" spans="2:11" customFormat="1" ht="15" customHeight="1">
      <c r="B178" s="180"/>
      <c r="C178" s="157" t="s">
        <v>49</v>
      </c>
      <c r="D178" s="157"/>
      <c r="E178" s="157"/>
      <c r="F178" s="178" t="s">
        <v>556</v>
      </c>
      <c r="G178" s="157"/>
      <c r="H178" s="157" t="s">
        <v>626</v>
      </c>
      <c r="I178" s="157" t="s">
        <v>627</v>
      </c>
      <c r="J178" s="157">
        <v>1</v>
      </c>
      <c r="K178" s="201"/>
    </row>
    <row r="179" spans="2:11" customFormat="1" ht="15" customHeight="1">
      <c r="B179" s="180"/>
      <c r="C179" s="157" t="s">
        <v>45</v>
      </c>
      <c r="D179" s="157"/>
      <c r="E179" s="157"/>
      <c r="F179" s="178" t="s">
        <v>556</v>
      </c>
      <c r="G179" s="157"/>
      <c r="H179" s="157" t="s">
        <v>628</v>
      </c>
      <c r="I179" s="157" t="s">
        <v>558</v>
      </c>
      <c r="J179" s="157">
        <v>20</v>
      </c>
      <c r="K179" s="201"/>
    </row>
    <row r="180" spans="2:11" customFormat="1" ht="15" customHeight="1">
      <c r="B180" s="180"/>
      <c r="C180" s="157" t="s">
        <v>46</v>
      </c>
      <c r="D180" s="157"/>
      <c r="E180" s="157"/>
      <c r="F180" s="178" t="s">
        <v>556</v>
      </c>
      <c r="G180" s="157"/>
      <c r="H180" s="157" t="s">
        <v>629</v>
      </c>
      <c r="I180" s="157" t="s">
        <v>558</v>
      </c>
      <c r="J180" s="157">
        <v>255</v>
      </c>
      <c r="K180" s="201"/>
    </row>
    <row r="181" spans="2:11" customFormat="1" ht="15" customHeight="1">
      <c r="B181" s="180"/>
      <c r="C181" s="157" t="s">
        <v>101</v>
      </c>
      <c r="D181" s="157"/>
      <c r="E181" s="157"/>
      <c r="F181" s="178" t="s">
        <v>556</v>
      </c>
      <c r="G181" s="157"/>
      <c r="H181" s="157" t="s">
        <v>520</v>
      </c>
      <c r="I181" s="157" t="s">
        <v>558</v>
      </c>
      <c r="J181" s="157">
        <v>10</v>
      </c>
      <c r="K181" s="201"/>
    </row>
    <row r="182" spans="2:11" customFormat="1" ht="15" customHeight="1">
      <c r="B182" s="180"/>
      <c r="C182" s="157" t="s">
        <v>102</v>
      </c>
      <c r="D182" s="157"/>
      <c r="E182" s="157"/>
      <c r="F182" s="178" t="s">
        <v>556</v>
      </c>
      <c r="G182" s="157"/>
      <c r="H182" s="157" t="s">
        <v>630</v>
      </c>
      <c r="I182" s="157" t="s">
        <v>591</v>
      </c>
      <c r="J182" s="157"/>
      <c r="K182" s="201"/>
    </row>
    <row r="183" spans="2:11" customFormat="1" ht="15" customHeight="1">
      <c r="B183" s="180"/>
      <c r="C183" s="157" t="s">
        <v>631</v>
      </c>
      <c r="D183" s="157"/>
      <c r="E183" s="157"/>
      <c r="F183" s="178" t="s">
        <v>556</v>
      </c>
      <c r="G183" s="157"/>
      <c r="H183" s="157" t="s">
        <v>632</v>
      </c>
      <c r="I183" s="157" t="s">
        <v>591</v>
      </c>
      <c r="J183" s="157"/>
      <c r="K183" s="201"/>
    </row>
    <row r="184" spans="2:11" customFormat="1" ht="15" customHeight="1">
      <c r="B184" s="180"/>
      <c r="C184" s="157" t="s">
        <v>620</v>
      </c>
      <c r="D184" s="157"/>
      <c r="E184" s="157"/>
      <c r="F184" s="178" t="s">
        <v>556</v>
      </c>
      <c r="G184" s="157"/>
      <c r="H184" s="157" t="s">
        <v>633</v>
      </c>
      <c r="I184" s="157" t="s">
        <v>591</v>
      </c>
      <c r="J184" s="157"/>
      <c r="K184" s="201"/>
    </row>
    <row r="185" spans="2:11" customFormat="1" ht="15" customHeight="1">
      <c r="B185" s="180"/>
      <c r="C185" s="157" t="s">
        <v>104</v>
      </c>
      <c r="D185" s="157"/>
      <c r="E185" s="157"/>
      <c r="F185" s="178" t="s">
        <v>562</v>
      </c>
      <c r="G185" s="157"/>
      <c r="H185" s="157" t="s">
        <v>634</v>
      </c>
      <c r="I185" s="157" t="s">
        <v>558</v>
      </c>
      <c r="J185" s="157">
        <v>50</v>
      </c>
      <c r="K185" s="201"/>
    </row>
    <row r="186" spans="2:11" customFormat="1" ht="15" customHeight="1">
      <c r="B186" s="180"/>
      <c r="C186" s="157" t="s">
        <v>635</v>
      </c>
      <c r="D186" s="157"/>
      <c r="E186" s="157"/>
      <c r="F186" s="178" t="s">
        <v>562</v>
      </c>
      <c r="G186" s="157"/>
      <c r="H186" s="157" t="s">
        <v>636</v>
      </c>
      <c r="I186" s="157" t="s">
        <v>637</v>
      </c>
      <c r="J186" s="157"/>
      <c r="K186" s="201"/>
    </row>
    <row r="187" spans="2:11" customFormat="1" ht="15" customHeight="1">
      <c r="B187" s="180"/>
      <c r="C187" s="157" t="s">
        <v>638</v>
      </c>
      <c r="D187" s="157"/>
      <c r="E187" s="157"/>
      <c r="F187" s="178" t="s">
        <v>562</v>
      </c>
      <c r="G187" s="157"/>
      <c r="H187" s="157" t="s">
        <v>639</v>
      </c>
      <c r="I187" s="157" t="s">
        <v>637</v>
      </c>
      <c r="J187" s="157"/>
      <c r="K187" s="201"/>
    </row>
    <row r="188" spans="2:11" customFormat="1" ht="15" customHeight="1">
      <c r="B188" s="180"/>
      <c r="C188" s="157" t="s">
        <v>640</v>
      </c>
      <c r="D188" s="157"/>
      <c r="E188" s="157"/>
      <c r="F188" s="178" t="s">
        <v>562</v>
      </c>
      <c r="G188" s="157"/>
      <c r="H188" s="157" t="s">
        <v>641</v>
      </c>
      <c r="I188" s="157" t="s">
        <v>637</v>
      </c>
      <c r="J188" s="157"/>
      <c r="K188" s="201"/>
    </row>
    <row r="189" spans="2:11" customFormat="1" ht="15" customHeight="1">
      <c r="B189" s="180"/>
      <c r="C189" s="214" t="s">
        <v>642</v>
      </c>
      <c r="D189" s="157"/>
      <c r="E189" s="157"/>
      <c r="F189" s="178" t="s">
        <v>562</v>
      </c>
      <c r="G189" s="157"/>
      <c r="H189" s="157" t="s">
        <v>643</v>
      </c>
      <c r="I189" s="157" t="s">
        <v>644</v>
      </c>
      <c r="J189" s="215" t="s">
        <v>645</v>
      </c>
      <c r="K189" s="201"/>
    </row>
    <row r="190" spans="2:11" customFormat="1" ht="15" customHeight="1">
      <c r="B190" s="216"/>
      <c r="C190" s="217" t="s">
        <v>646</v>
      </c>
      <c r="D190" s="218"/>
      <c r="E190" s="218"/>
      <c r="F190" s="219" t="s">
        <v>562</v>
      </c>
      <c r="G190" s="218"/>
      <c r="H190" s="218" t="s">
        <v>647</v>
      </c>
      <c r="I190" s="218" t="s">
        <v>644</v>
      </c>
      <c r="J190" s="220" t="s">
        <v>645</v>
      </c>
      <c r="K190" s="221"/>
    </row>
    <row r="191" spans="2:11" customFormat="1" ht="15" customHeight="1">
      <c r="B191" s="180"/>
      <c r="C191" s="214" t="s">
        <v>34</v>
      </c>
      <c r="D191" s="157"/>
      <c r="E191" s="157"/>
      <c r="F191" s="178" t="s">
        <v>556</v>
      </c>
      <c r="G191" s="157"/>
      <c r="H191" s="154" t="s">
        <v>648</v>
      </c>
      <c r="I191" s="157" t="s">
        <v>649</v>
      </c>
      <c r="J191" s="157"/>
      <c r="K191" s="201"/>
    </row>
    <row r="192" spans="2:11" customFormat="1" ht="15" customHeight="1">
      <c r="B192" s="180"/>
      <c r="C192" s="214" t="s">
        <v>650</v>
      </c>
      <c r="D192" s="157"/>
      <c r="E192" s="157"/>
      <c r="F192" s="178" t="s">
        <v>556</v>
      </c>
      <c r="G192" s="157"/>
      <c r="H192" s="157" t="s">
        <v>651</v>
      </c>
      <c r="I192" s="157" t="s">
        <v>591</v>
      </c>
      <c r="J192" s="157"/>
      <c r="K192" s="201"/>
    </row>
    <row r="193" spans="2:11" customFormat="1" ht="15" customHeight="1">
      <c r="B193" s="180"/>
      <c r="C193" s="214" t="s">
        <v>652</v>
      </c>
      <c r="D193" s="157"/>
      <c r="E193" s="157"/>
      <c r="F193" s="178" t="s">
        <v>556</v>
      </c>
      <c r="G193" s="157"/>
      <c r="H193" s="157" t="s">
        <v>653</v>
      </c>
      <c r="I193" s="157" t="s">
        <v>591</v>
      </c>
      <c r="J193" s="157"/>
      <c r="K193" s="201"/>
    </row>
    <row r="194" spans="2:11" customFormat="1" ht="15" customHeight="1">
      <c r="B194" s="180"/>
      <c r="C194" s="214" t="s">
        <v>654</v>
      </c>
      <c r="D194" s="157"/>
      <c r="E194" s="157"/>
      <c r="F194" s="178" t="s">
        <v>562</v>
      </c>
      <c r="G194" s="157"/>
      <c r="H194" s="157" t="s">
        <v>655</v>
      </c>
      <c r="I194" s="157" t="s">
        <v>591</v>
      </c>
      <c r="J194" s="157"/>
      <c r="K194" s="201"/>
    </row>
    <row r="195" spans="2:11" customFormat="1" ht="15" customHeight="1">
      <c r="B195" s="207"/>
      <c r="C195" s="222"/>
      <c r="D195" s="187"/>
      <c r="E195" s="187"/>
      <c r="F195" s="187"/>
      <c r="G195" s="187"/>
      <c r="H195" s="187"/>
      <c r="I195" s="187"/>
      <c r="J195" s="187"/>
      <c r="K195" s="208"/>
    </row>
    <row r="196" spans="2:11" customFormat="1" ht="18.75" customHeight="1">
      <c r="B196" s="189"/>
      <c r="C196" s="199"/>
      <c r="D196" s="199"/>
      <c r="E196" s="199"/>
      <c r="F196" s="209"/>
      <c r="G196" s="199"/>
      <c r="H196" s="199"/>
      <c r="I196" s="199"/>
      <c r="J196" s="199"/>
      <c r="K196" s="189"/>
    </row>
    <row r="197" spans="2:11" customFormat="1" ht="18.75" customHeight="1">
      <c r="B197" s="189"/>
      <c r="C197" s="199"/>
      <c r="D197" s="199"/>
      <c r="E197" s="199"/>
      <c r="F197" s="209"/>
      <c r="G197" s="199"/>
      <c r="H197" s="199"/>
      <c r="I197" s="199"/>
      <c r="J197" s="199"/>
      <c r="K197" s="189"/>
    </row>
    <row r="198" spans="2:11" customFormat="1" ht="18.75" customHeight="1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customFormat="1" ht="13.5">
      <c r="B199" s="146"/>
      <c r="C199" s="147"/>
      <c r="D199" s="147"/>
      <c r="E199" s="147"/>
      <c r="F199" s="147"/>
      <c r="G199" s="147"/>
      <c r="H199" s="147"/>
      <c r="I199" s="147"/>
      <c r="J199" s="147"/>
      <c r="K199" s="148"/>
    </row>
    <row r="200" spans="2:11" customFormat="1" ht="21">
      <c r="B200" s="149"/>
      <c r="C200" s="268" t="s">
        <v>656</v>
      </c>
      <c r="D200" s="268"/>
      <c r="E200" s="268"/>
      <c r="F200" s="268"/>
      <c r="G200" s="268"/>
      <c r="H200" s="268"/>
      <c r="I200" s="268"/>
      <c r="J200" s="268"/>
      <c r="K200" s="150"/>
    </row>
    <row r="201" spans="2:11" customFormat="1" ht="25.5" customHeight="1">
      <c r="B201" s="149"/>
      <c r="C201" s="223" t="s">
        <v>657</v>
      </c>
      <c r="D201" s="223"/>
      <c r="E201" s="223"/>
      <c r="F201" s="223" t="s">
        <v>658</v>
      </c>
      <c r="G201" s="224"/>
      <c r="H201" s="271" t="s">
        <v>659</v>
      </c>
      <c r="I201" s="271"/>
      <c r="J201" s="271"/>
      <c r="K201" s="150"/>
    </row>
    <row r="202" spans="2:11" customFormat="1" ht="5.25" customHeight="1">
      <c r="B202" s="180"/>
      <c r="C202" s="175"/>
      <c r="D202" s="175"/>
      <c r="E202" s="175"/>
      <c r="F202" s="175"/>
      <c r="G202" s="199"/>
      <c r="H202" s="175"/>
      <c r="I202" s="175"/>
      <c r="J202" s="175"/>
      <c r="K202" s="201"/>
    </row>
    <row r="203" spans="2:11" customFormat="1" ht="15" customHeight="1">
      <c r="B203" s="180"/>
      <c r="C203" s="157" t="s">
        <v>649</v>
      </c>
      <c r="D203" s="157"/>
      <c r="E203" s="157"/>
      <c r="F203" s="178" t="s">
        <v>35</v>
      </c>
      <c r="G203" s="157"/>
      <c r="H203" s="272" t="s">
        <v>660</v>
      </c>
      <c r="I203" s="272"/>
      <c r="J203" s="272"/>
      <c r="K203" s="201"/>
    </row>
    <row r="204" spans="2:11" customFormat="1" ht="15" customHeight="1">
      <c r="B204" s="180"/>
      <c r="C204" s="157"/>
      <c r="D204" s="157"/>
      <c r="E204" s="157"/>
      <c r="F204" s="178" t="s">
        <v>36</v>
      </c>
      <c r="G204" s="157"/>
      <c r="H204" s="272" t="s">
        <v>661</v>
      </c>
      <c r="I204" s="272"/>
      <c r="J204" s="272"/>
      <c r="K204" s="201"/>
    </row>
    <row r="205" spans="2:11" customFormat="1" ht="15" customHeight="1">
      <c r="B205" s="180"/>
      <c r="C205" s="157"/>
      <c r="D205" s="157"/>
      <c r="E205" s="157"/>
      <c r="F205" s="178" t="s">
        <v>39</v>
      </c>
      <c r="G205" s="157"/>
      <c r="H205" s="272" t="s">
        <v>662</v>
      </c>
      <c r="I205" s="272"/>
      <c r="J205" s="272"/>
      <c r="K205" s="201"/>
    </row>
    <row r="206" spans="2:11" customFormat="1" ht="15" customHeight="1">
      <c r="B206" s="180"/>
      <c r="C206" s="157"/>
      <c r="D206" s="157"/>
      <c r="E206" s="157"/>
      <c r="F206" s="178" t="s">
        <v>37</v>
      </c>
      <c r="G206" s="157"/>
      <c r="H206" s="272" t="s">
        <v>663</v>
      </c>
      <c r="I206" s="272"/>
      <c r="J206" s="272"/>
      <c r="K206" s="201"/>
    </row>
    <row r="207" spans="2:11" customFormat="1" ht="15" customHeight="1">
      <c r="B207" s="180"/>
      <c r="C207" s="157"/>
      <c r="D207" s="157"/>
      <c r="E207" s="157"/>
      <c r="F207" s="178" t="s">
        <v>38</v>
      </c>
      <c r="G207" s="157"/>
      <c r="H207" s="272" t="s">
        <v>664</v>
      </c>
      <c r="I207" s="272"/>
      <c r="J207" s="272"/>
      <c r="K207" s="201"/>
    </row>
    <row r="208" spans="2:11" customFormat="1" ht="15" customHeight="1">
      <c r="B208" s="180"/>
      <c r="C208" s="157"/>
      <c r="D208" s="157"/>
      <c r="E208" s="157"/>
      <c r="F208" s="178"/>
      <c r="G208" s="157"/>
      <c r="H208" s="157"/>
      <c r="I208" s="157"/>
      <c r="J208" s="157"/>
      <c r="K208" s="201"/>
    </row>
    <row r="209" spans="2:11" customFormat="1" ht="15" customHeight="1">
      <c r="B209" s="180"/>
      <c r="C209" s="157" t="s">
        <v>603</v>
      </c>
      <c r="D209" s="157"/>
      <c r="E209" s="157"/>
      <c r="F209" s="178" t="s">
        <v>69</v>
      </c>
      <c r="G209" s="157"/>
      <c r="H209" s="272" t="s">
        <v>665</v>
      </c>
      <c r="I209" s="272"/>
      <c r="J209" s="272"/>
      <c r="K209" s="201"/>
    </row>
    <row r="210" spans="2:11" customFormat="1" ht="15" customHeight="1">
      <c r="B210" s="180"/>
      <c r="C210" s="157"/>
      <c r="D210" s="157"/>
      <c r="E210" s="157"/>
      <c r="F210" s="178" t="s">
        <v>498</v>
      </c>
      <c r="G210" s="157"/>
      <c r="H210" s="272" t="s">
        <v>499</v>
      </c>
      <c r="I210" s="272"/>
      <c r="J210" s="272"/>
      <c r="K210" s="201"/>
    </row>
    <row r="211" spans="2:11" customFormat="1" ht="15" customHeight="1">
      <c r="B211" s="180"/>
      <c r="C211" s="157"/>
      <c r="D211" s="157"/>
      <c r="E211" s="157"/>
      <c r="F211" s="178" t="s">
        <v>496</v>
      </c>
      <c r="G211" s="157"/>
      <c r="H211" s="272" t="s">
        <v>666</v>
      </c>
      <c r="I211" s="272"/>
      <c r="J211" s="272"/>
      <c r="K211" s="201"/>
    </row>
    <row r="212" spans="2:11" customFormat="1" ht="15" customHeight="1">
      <c r="B212" s="225"/>
      <c r="C212" s="157"/>
      <c r="D212" s="157"/>
      <c r="E212" s="157"/>
      <c r="F212" s="178" t="s">
        <v>500</v>
      </c>
      <c r="G212" s="214"/>
      <c r="H212" s="273" t="s">
        <v>501</v>
      </c>
      <c r="I212" s="273"/>
      <c r="J212" s="273"/>
      <c r="K212" s="226"/>
    </row>
    <row r="213" spans="2:11" customFormat="1" ht="15" customHeight="1">
      <c r="B213" s="225"/>
      <c r="C213" s="157"/>
      <c r="D213" s="157"/>
      <c r="E213" s="157"/>
      <c r="F213" s="178" t="s">
        <v>502</v>
      </c>
      <c r="G213" s="214"/>
      <c r="H213" s="273" t="s">
        <v>667</v>
      </c>
      <c r="I213" s="273"/>
      <c r="J213" s="273"/>
      <c r="K213" s="226"/>
    </row>
    <row r="214" spans="2:11" customFormat="1" ht="15" customHeight="1">
      <c r="B214" s="225"/>
      <c r="C214" s="157"/>
      <c r="D214" s="157"/>
      <c r="E214" s="157"/>
      <c r="F214" s="178"/>
      <c r="G214" s="214"/>
      <c r="H214" s="205"/>
      <c r="I214" s="205"/>
      <c r="J214" s="205"/>
      <c r="K214" s="226"/>
    </row>
    <row r="215" spans="2:11" customFormat="1" ht="15" customHeight="1">
      <c r="B215" s="225"/>
      <c r="C215" s="157" t="s">
        <v>627</v>
      </c>
      <c r="D215" s="157"/>
      <c r="E215" s="157"/>
      <c r="F215" s="178">
        <v>1</v>
      </c>
      <c r="G215" s="214"/>
      <c r="H215" s="273" t="s">
        <v>668</v>
      </c>
      <c r="I215" s="273"/>
      <c r="J215" s="273"/>
      <c r="K215" s="226"/>
    </row>
    <row r="216" spans="2:11" customFormat="1" ht="15" customHeight="1">
      <c r="B216" s="225"/>
      <c r="C216" s="157"/>
      <c r="D216" s="157"/>
      <c r="E216" s="157"/>
      <c r="F216" s="178">
        <v>2</v>
      </c>
      <c r="G216" s="214"/>
      <c r="H216" s="273" t="s">
        <v>669</v>
      </c>
      <c r="I216" s="273"/>
      <c r="J216" s="273"/>
      <c r="K216" s="226"/>
    </row>
    <row r="217" spans="2:11" customFormat="1" ht="15" customHeight="1">
      <c r="B217" s="225"/>
      <c r="C217" s="157"/>
      <c r="D217" s="157"/>
      <c r="E217" s="157"/>
      <c r="F217" s="178">
        <v>3</v>
      </c>
      <c r="G217" s="214"/>
      <c r="H217" s="273" t="s">
        <v>670</v>
      </c>
      <c r="I217" s="273"/>
      <c r="J217" s="273"/>
      <c r="K217" s="226"/>
    </row>
    <row r="218" spans="2:11" customFormat="1" ht="15" customHeight="1">
      <c r="B218" s="225"/>
      <c r="C218" s="157"/>
      <c r="D218" s="157"/>
      <c r="E218" s="157"/>
      <c r="F218" s="178">
        <v>4</v>
      </c>
      <c r="G218" s="214"/>
      <c r="H218" s="273" t="s">
        <v>671</v>
      </c>
      <c r="I218" s="273"/>
      <c r="J218" s="273"/>
      <c r="K218" s="226"/>
    </row>
    <row r="219" spans="2:11" customFormat="1" ht="12.75" customHeight="1">
      <c r="B219" s="227"/>
      <c r="C219" s="228"/>
      <c r="D219" s="228"/>
      <c r="E219" s="228"/>
      <c r="F219" s="228"/>
      <c r="G219" s="228"/>
      <c r="H219" s="228"/>
      <c r="I219" s="228"/>
      <c r="J219" s="228"/>
      <c r="K219" s="22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Udržovací práce na ob...</vt:lpstr>
      <vt:lpstr>Pokyny pro vyplnění</vt:lpstr>
      <vt:lpstr>'1 - Udržovací práce na ob...'!Názvy_tisku</vt:lpstr>
      <vt:lpstr>'Rekapitulace stavby'!Názvy_tisku</vt:lpstr>
      <vt:lpstr>'1 - Udržovací práce na ob...'!Oblast_tisku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Turková</dc:creator>
  <cp:lastModifiedBy>Petra Novotná</cp:lastModifiedBy>
  <dcterms:created xsi:type="dcterms:W3CDTF">2026-01-06T15:33:00Z</dcterms:created>
  <dcterms:modified xsi:type="dcterms:W3CDTF">2026-01-24T17:30:06Z</dcterms:modified>
</cp:coreProperties>
</file>